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6.xml" ContentType="application/vnd.openxmlformats-officedocument.spreadsheetml.pivot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231"/>
  <workbookPr/>
  <mc:AlternateContent xmlns:mc="http://schemas.openxmlformats.org/markup-compatibility/2006">
    <mc:Choice Requires="x15">
      <x15ac:absPath xmlns:x15ac="http://schemas.microsoft.com/office/spreadsheetml/2010/11/ac" url="C:\Users\G JYOTHI SWAROOP\OneDrive\Desktop\EXCEL\Sales_analytics\"/>
    </mc:Choice>
  </mc:AlternateContent>
  <xr:revisionPtr revIDLastSave="0" documentId="13_ncr:1_{8AAF2531-F5FF-4A57-B157-3855B33FFDE2}" xr6:coauthVersionLast="47" xr6:coauthVersionMax="47" xr10:uidLastSave="{00000000-0000-0000-0000-000000000000}"/>
  <bookViews>
    <workbookView xWindow="-108" yWindow="-108" windowWidth="23256" windowHeight="12576" firstSheet="2" activeTab="4" xr2:uid="{00000000-000D-0000-FFFF-FFFF00000000}"/>
  </bookViews>
  <sheets>
    <sheet name="Intuition" sheetId="1" r:id="rId1"/>
    <sheet name="Customer_Sales_analytics" sheetId="8" r:id="rId2"/>
    <sheet name="Market per report vs Target" sheetId="10" r:id="rId3"/>
    <sheet name="sales over time" sheetId="11" r:id="rId4"/>
    <sheet name="Sheet3" sheetId="13" r:id="rId5"/>
    <sheet name="DASHBOARD" sheetId="12" r:id="rId6"/>
  </sheets>
  <definedNames>
    <definedName name="_xlnm._FilterDatabase" localSheetId="3" hidden="1">'sales over time'!$D$20:$G$20</definedName>
  </definedNames>
  <calcPr calcId="191029"/>
  <pivotCaches>
    <pivotCache cacheId="18" r:id="rId7"/>
    <pivotCache cacheId="21" r:id="rId8"/>
    <pivotCache cacheId="65" r:id="rId9"/>
    <pivotCache cacheId="68" r:id="rId10"/>
    <pivotCache cacheId="71" r:id="rId11"/>
    <pivotCache cacheId="86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761d31d-c9e5-4f77-8a2b-e1db0972856f" name="dim_customer" connection="Query - dim_customer"/>
          <x15:modelTable id="dim_market_2da61e8e-2b6d-44a3-9e3d-b468fe52db4f" name="dim_market" connection="Query - dim_market"/>
          <x15:modelTable id="dim_product_3eef6249-4361-4afe-8f84-e9d7b3c52e17" name="dim_product" connection="Query - dim_product"/>
          <x15:modelTable id="fact_sales_monthly_e41308d0-ee00-4dde-a0ff-d51093e0c4a2" name="fact_sales_monthly" connection="Query - fact_sales_monthly"/>
          <x15:modelTable id="dim_date_f1fc46bc-70eb-4642-a481-037079ce0c6e" name="dim_date" connection="Query - dim_date"/>
          <x15:modelTable id="ns_targets_2021_6ea2172e-b7b5-48f2-9191-c635f288241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2" i="11" l="1"/>
  <c r="G23" i="11"/>
  <c r="G24" i="11"/>
  <c r="G25" i="11"/>
  <c r="G26" i="11"/>
  <c r="G27" i="11"/>
  <c r="G28" i="11"/>
  <c r="G29" i="11"/>
  <c r="G30" i="11"/>
  <c r="G31" i="11"/>
  <c r="G32" i="11"/>
  <c r="G21" i="11"/>
  <c r="F22" i="11"/>
  <c r="F23" i="11"/>
  <c r="F24" i="11"/>
  <c r="F25" i="11"/>
  <c r="F26" i="11"/>
  <c r="F27" i="11"/>
  <c r="F28" i="11"/>
  <c r="F29" i="11"/>
  <c r="F30" i="11"/>
  <c r="F31" i="11"/>
  <c r="F32" i="11"/>
  <c r="F21" i="11"/>
  <c r="E22" i="11"/>
  <c r="E23" i="11"/>
  <c r="E24" i="11"/>
  <c r="E25" i="11"/>
  <c r="E26" i="11"/>
  <c r="E27" i="11"/>
  <c r="E28" i="11"/>
  <c r="E29" i="11"/>
  <c r="E30" i="11"/>
  <c r="E31" i="11"/>
  <c r="E32" i="11"/>
  <c r="E21" i="11"/>
  <c r="D27" i="11"/>
  <c r="D28" i="11"/>
  <c r="D29" i="11"/>
  <c r="D30" i="11"/>
  <c r="D31" i="11"/>
  <c r="D32" i="11"/>
  <c r="D22" i="11"/>
  <c r="D23" i="11"/>
  <c r="D24" i="11"/>
  <c r="D25" i="11"/>
  <c r="D26" i="11"/>
  <c r="D21" i="11"/>
  <c r="E6" i="11"/>
  <c r="P17" i="11"/>
  <c r="P16" i="11"/>
  <c r="P15" i="11"/>
  <c r="P14" i="11"/>
  <c r="P13" i="11"/>
  <c r="P12" i="11"/>
  <c r="P11" i="11"/>
  <c r="P10" i="11"/>
  <c r="P9" i="11"/>
  <c r="P8" i="11"/>
  <c r="P7" i="11"/>
  <c r="P6" i="11"/>
  <c r="E17" i="11"/>
  <c r="E16" i="11"/>
  <c r="E15" i="11"/>
  <c r="E14" i="11"/>
  <c r="E13" i="11"/>
  <c r="E12" i="11"/>
  <c r="E11" i="11"/>
  <c r="E10" i="11"/>
  <c r="E9" i="11"/>
  <c r="E8" i="11"/>
  <c r="E7" i="11"/>
  <c r="K17" i="11"/>
  <c r="K16" i="11"/>
  <c r="K15" i="11"/>
  <c r="K14" i="11"/>
  <c r="K13" i="11"/>
  <c r="K12" i="11"/>
  <c r="K11" i="11"/>
  <c r="K10" i="11"/>
  <c r="K9" i="11"/>
  <c r="K8" i="11"/>
  <c r="K7" i="11"/>
  <c r="K6" i="11"/>
  <c r="O7" i="11" l="1"/>
  <c r="O8" i="11"/>
  <c r="O9" i="11"/>
  <c r="O10" i="11"/>
  <c r="O11" i="11"/>
  <c r="O12" i="11"/>
  <c r="O13" i="11"/>
  <c r="O14" i="11"/>
  <c r="O15" i="11"/>
  <c r="O16" i="11"/>
  <c r="O17" i="11"/>
  <c r="O6" i="11"/>
  <c r="J7" i="11"/>
  <c r="J8" i="11"/>
  <c r="J9" i="11"/>
  <c r="J10" i="11"/>
  <c r="J11" i="11"/>
  <c r="J12" i="11"/>
  <c r="J13" i="11"/>
  <c r="J14" i="11"/>
  <c r="J15" i="11"/>
  <c r="J16" i="11"/>
  <c r="J17" i="11"/>
  <c r="J6" i="11"/>
  <c r="D7" i="11"/>
  <c r="D8" i="11"/>
  <c r="D9" i="11"/>
  <c r="D10" i="11"/>
  <c r="D11" i="11"/>
  <c r="D12" i="11"/>
  <c r="D13" i="11"/>
  <c r="D14" i="11"/>
  <c r="D15" i="11"/>
  <c r="D16" i="11"/>
  <c r="D17" i="11"/>
  <c r="D6" i="1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5396DF0-27B3-4C3B-AE9D-C8EAEBC8C9C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2179667c-b83e-4a6e-ba1c-1a39b1eea5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0728AD5E-C46E-4E51-AB54-B06210B2AFF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6c7884b-3c72-4c35-9fe6-1104d9649639"/>
      </ext>
    </extLst>
  </connection>
  <connection id="3" xr16:uid="{E8D3478A-0307-4963-95B8-A054FFC641E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a4f2e58-d47f-430c-a39a-9fd5adf5522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F0975B4-F679-4942-8C18-833A95E1900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6297b46-08a1-472f-b122-d065f97b657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E0069034-4C24-4406-BEB4-929A15D9D6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c09aac3-2404-4848-9a59-5b313d87568c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140F9A56-7EFF-4788-9AAA-C1CF6D0CBAE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30a6ea1-cbf5-45e1-a710-30418e87095a"/>
      </ext>
    </extLst>
  </connection>
  <connection id="7" xr16:uid="{0FB0F1E1-9A90-43A0-9B0A-605E5569ADC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EDD8C18F-D765-4090-AC33-D0450146E7D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_market].[region].[All]}"/>
    <s v="{[dim_product].[division].[All]}"/>
    <s v="{[dim_customer].[market].[All]}"/>
    <s v="{[dim_date].[FY].&amp;[2019]}"/>
    <s v="{[dim_date].[FY].&amp;[2020]}"/>
    <s v="{[dim_date].[FY].&amp;[2021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<sst xmlns="http://schemas.openxmlformats.org/spreadsheetml/2006/main" count="171" uniqueCount="134">
  <si>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</si>
  <si>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</si>
  <si>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</si>
  <si>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</si>
  <si>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</si>
  <si>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</si>
  <si>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</si>
  <si>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</si>
  <si>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</si>
  <si>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</si>
  <si>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</si>
  <si>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</si>
  <si>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</si>
  <si>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</si>
  <si>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</si>
  <si>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</si>
  <si>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</si>
  <si>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</si>
  <si>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</si>
  <si>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</si>
  <si>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</si>
  <si>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</si>
  <si>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</si>
  <si>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</si>
  <si>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</si>
  <si>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</si>
  <si>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</si>
  <si>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</si>
  <si>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</si>
  <si>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</si>
  <si>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</si>
  <si>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</si>
  <si>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</si>
  <si>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</si>
  <si>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</si>
  <si>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</si>
  <si>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</si>
  <si>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</si>
  <si>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</si>
  <si>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</si>
  <si>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</si>
  <si>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</si>
  <si>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</si>
  <si>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</si>
  <si>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</si>
  <si>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</si>
  <si>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</si>
  <si>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</si>
  <si>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</si>
  <si>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</si>
  <si>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</si>
  <si>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</si>
  <si>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</si>
  <si>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</si>
  <si>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</si>
  <si>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</si>
  <si>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</si>
  <si>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</si>
  <si>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</si>
  <si>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</si>
  <si>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</si>
  <si>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</si>
  <si>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</si>
  <si>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</si>
  <si>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</si>
  <si>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</si>
  <si>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</si>
  <si>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</si>
  <si>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</si>
  <si>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</si>
  <si>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for this we need</t>
  </si>
  <si>
    <t>To create dim_date</t>
  </si>
  <si>
    <t>First add date using formula</t>
  </si>
  <si>
    <t>add column of start of month</t>
  </si>
  <si>
    <t>add year</t>
  </si>
  <si>
    <t>For AtliQ fiscal year is sep 1 to aug</t>
  </si>
  <si>
    <t>To get fiscal year add 4 months to year to get fiscal year</t>
  </si>
  <si>
    <t>Now delete YEAR and FY month</t>
  </si>
  <si>
    <t>All</t>
  </si>
  <si>
    <t>Grand Total</t>
  </si>
  <si>
    <t>IMP FORMULA FOR DAX</t>
  </si>
  <si>
    <t>21 vs 20</t>
  </si>
  <si>
    <t>EXCEL ADVANCED</t>
  </si>
  <si>
    <t>Customer Performance</t>
  </si>
  <si>
    <t>Market performance report vs Target</t>
  </si>
  <si>
    <t>SALES ANALYTICS</t>
  </si>
  <si>
    <t>Now create report</t>
  </si>
  <si>
    <t>these number are not able to read so ake it intlo Millions or Billions</t>
  </si>
  <si>
    <t>Customer</t>
  </si>
  <si>
    <t>2019</t>
  </si>
  <si>
    <t>2020</t>
  </si>
  <si>
    <t>2021</t>
  </si>
  <si>
    <t>FILTERS</t>
  </si>
  <si>
    <t xml:space="preserve">Customer </t>
  </si>
  <si>
    <t>Net Sales Performance</t>
  </si>
  <si>
    <t>Market Performance</t>
  </si>
  <si>
    <t>VS Target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</si>
  <si>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</si>
  <si>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</si>
  <si>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</si>
  <si>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</si>
  <si>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</si>
  <si>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</si>
  <si>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</si>
  <si>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</si>
  <si>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</si>
  <si>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</si>
  <si>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</si>
  <si>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</si>
  <si>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</si>
  <si>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</si>
  <si>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</si>
  <si>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</si>
  <si>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</si>
  <si>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</si>
  <si>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</si>
  <si>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</si>
  <si>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</si>
  <si>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</si>
  <si>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</si>
  <si>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</si>
  <si>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2021 - Target</t>
  </si>
  <si>
    <t>2021 - Target %</t>
  </si>
  <si>
    <t>#427D9D</t>
  </si>
  <si>
    <t>BG</t>
  </si>
  <si>
    <t>#E2F7FE</t>
  </si>
  <si>
    <t>IN</t>
  </si>
  <si>
    <t>Row Labels</t>
  </si>
  <si>
    <t>Net Sales</t>
  </si>
  <si>
    <t>FY</t>
  </si>
  <si>
    <t>MONTH</t>
  </si>
  <si>
    <t>NET SALES 19</t>
  </si>
  <si>
    <t>NET SALES 2020</t>
  </si>
  <si>
    <t>NET SALES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</si>
</sst>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\ 0.0,,&quot;M&quot;"/>
    <numFmt numFmtId="167" formatCode="\$#,##0.00;\(\$#,##0.00\);\$#,##0.00"/>
  </numFmts>
  <fonts count="5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ptos Display"/>
      <family val="2"/>
    </font>
    <font>
      <b/>
      <sz val="11"/>
      <color theme="1"/>
      <name val="Aptos Display"/>
      <family val="2"/>
    </font>
  </fonts>
  <fills count="10">
    <fill>
      <patternFill patternType="none"/>
    </fill>
    <fill>
      <patternFill patternType="gray125"/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427D9D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/>
        <bgColor indexed="64"/>
      </patternFill>
    </fill>
  </fills>
  <borders count="5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auto="1"/>
      </top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4">
    <xf numFmtId="0" fontId="0" fillId="0" borderId="0" xfId="0"/>
    <xf numFmtId="0" fontId="1" fillId="6" borderId="0" xfId="0" applyFont="1" applyFill="1"/>
    <xf numFmtId="0" fontId="3" fillId="0" borderId="0" xfId="0" pivotButton="1" applyFont="1"/>
    <xf numFmtId="0" fontId="3" fillId="0" borderId="0" xfId="0" applyFont="1"/>
    <xf numFmtId="0" fontId="3" fillId="0" borderId="0" xfId="0" applyFont="1" applyAlignment="1">
      <alignment horizontal="left"/>
    </xf>
    <xf numFmtId="165" fontId="3" fillId="0" borderId="0" xfId="0" applyNumberFormat="1" applyFont="1"/>
    <xf numFmtId="164" fontId="3" fillId="0" borderId="0" xfId="0" applyNumberFormat="1" applyFont="1"/>
    <xf numFmtId="0" fontId="2" fillId="0" borderId="0" xfId="0" applyFont="1"/>
    <xf numFmtId="165" fontId="3" fillId="0" borderId="1" xfId="0" applyNumberFormat="1" applyFont="1" applyBorder="1"/>
    <xf numFmtId="165" fontId="3" fillId="0" borderId="2" xfId="0" applyNumberFormat="1" applyFont="1" applyBorder="1"/>
    <xf numFmtId="165" fontId="3" fillId="0" borderId="3" xfId="0" applyNumberFormat="1" applyFont="1" applyBorder="1"/>
    <xf numFmtId="165" fontId="4" fillId="0" borderId="4" xfId="0" applyNumberFormat="1" applyFont="1" applyBorder="1"/>
    <xf numFmtId="0" fontId="4" fillId="0" borderId="0" xfId="0" applyFont="1" applyAlignment="1">
      <alignment horizontal="left"/>
    </xf>
    <xf numFmtId="165" fontId="4" fillId="0" borderId="0" xfId="0" applyNumberFormat="1" applyFont="1"/>
    <xf numFmtId="164" fontId="4" fillId="0" borderId="0" xfId="0" applyNumberFormat="1" applyFont="1"/>
    <xf numFmtId="166" fontId="3" fillId="0" borderId="0" xfId="0" applyNumberFormat="1" applyFont="1"/>
    <xf numFmtId="166" fontId="4" fillId="0" borderId="0" xfId="0" applyNumberFormat="1" applyFont="1"/>
    <xf numFmtId="0" fontId="0" fillId="2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3" borderId="0" xfId="0" applyFill="1" applyAlignment="1">
      <alignment horizontal="center"/>
    </xf>
    <xf numFmtId="0" fontId="0" fillId="4" borderId="0" xfId="0" applyFill="1" applyAlignment="1">
      <alignment horizontal="center"/>
    </xf>
    <xf numFmtId="0" fontId="0" fillId="5" borderId="0" xfId="0" applyFill="1" applyAlignment="1">
      <alignment horizontal="center"/>
    </xf>
    <xf numFmtId="0" fontId="0" fillId="7" borderId="0" xfId="0" applyFill="1"/>
    <xf numFmtId="0" fontId="0" fillId="8" borderId="0" xfId="0" applyFill="1"/>
    <xf numFmtId="0" fontId="0" fillId="0" borderId="0" xfId="0" pivotButton="1"/>
    <xf numFmtId="0" fontId="0" fillId="0" borderId="0" xfId="0" applyAlignment="1">
      <alignment horizontal="left"/>
    </xf>
    <xf numFmtId="167" fontId="0" fillId="0" borderId="0" xfId="0" applyNumberFormat="1"/>
    <xf numFmtId="165" fontId="0" fillId="0" borderId="0" xfId="0" applyNumberFormat="1"/>
    <xf numFmtId="0" fontId="4" fillId="0" borderId="0" xfId="0" applyFont="1" applyBorder="1" applyAlignment="1">
      <alignment horizontal="center"/>
    </xf>
    <xf numFmtId="0" fontId="4" fillId="0" borderId="0" xfId="0" pivotButton="1" applyFont="1" applyBorder="1" applyAlignment="1">
      <alignment horizontal="center"/>
    </xf>
    <xf numFmtId="0" fontId="4" fillId="0" borderId="0" xfId="0" applyFont="1" applyBorder="1"/>
    <xf numFmtId="14" fontId="0" fillId="0" borderId="0" xfId="0" applyNumberFormat="1" applyAlignment="1">
      <alignment horizontal="left"/>
    </xf>
    <xf numFmtId="0" fontId="0" fillId="9" borderId="0" xfId="0" applyFill="1" applyAlignment="1">
      <alignment horizontal="center"/>
    </xf>
    <xf numFmtId="0" fontId="0" fillId="9" borderId="0" xfId="0" applyFill="1"/>
  </cellXfs>
  <cellStyles count="1">
    <cellStyle name="Normal" xfId="0" builtinId="0"/>
  </cellStyles>
  <dxfs count="18">
    <dxf>
      <numFmt numFmtId="166" formatCode="\ 0.0,,&quot;M&quot;"/>
    </dxf>
    <dxf>
      <font>
        <b/>
      </font>
    </dxf>
    <dxf>
      <font>
        <b/>
      </font>
    </dxf>
    <dxf>
      <font>
        <b/>
      </font>
    </dxf>
    <dxf>
      <border>
        <bottom/>
      </border>
    </dxf>
    <dxf>
      <alignment horizontal="center"/>
    </dxf>
    <dxf>
      <font>
        <name val="Aptos Display"/>
        <family val="2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auto="1"/>
        </horizontal>
      </border>
    </dxf>
    <dxf>
      <border>
        <bottom/>
      </border>
    </dxf>
    <dxf>
      <border>
        <bottom/>
      </border>
    </dxf>
    <dxf>
      <alignment horizontal="center"/>
    </dxf>
    <dxf>
      <alignment horizontal="center"/>
    </dxf>
    <dxf>
      <font>
        <name val="Aptos Display"/>
        <family val="2"/>
      </font>
    </dxf>
  </dxfs>
  <tableStyles count="1" defaultTableStyle="TableStyleMedium2" defaultPivotStyle="PivotStyleLight16">
    <tableStyle name="Invisible" pivot="0" table="0" count="0" xr9:uid="{8DF05F77-DCD7-4604-A5ED-288EE5C9B2B7}"/>
  </tableStyles>
  <colors>
    <mruColors>
      <color rgb="FF427D9D"/>
      <color rgb="FFC6D1F6"/>
      <color rgb="FFBEE1FE"/>
      <color rgb="FFE2F7FE"/>
      <color rgb="FFB9EBFD"/>
      <color rgb="FFBFEEFD"/>
      <color rgb="FFE0F4FF"/>
      <color rgb="FF87C4FF"/>
      <color rgb="FF435585"/>
      <color rgb="FF36306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4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'sales over time'!$E$20</c:f>
              <c:strCache>
                <c:ptCount val="1"/>
                <c:pt idx="0">
                  <c:v>NET SALES 19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'sales over time'!$D$21:$D$32</c:f>
              <c:strCache>
                <c:ptCount val="12"/>
                <c:pt idx="0">
                  <c:v>Sep</c:v>
                </c:pt>
                <c:pt idx="1">
                  <c:v>Oct</c:v>
                </c:pt>
                <c:pt idx="2">
                  <c:v>Nov</c:v>
                </c:pt>
                <c:pt idx="3">
                  <c:v>Dec</c:v>
                </c:pt>
                <c:pt idx="4">
                  <c:v>Jan</c:v>
                </c:pt>
                <c:pt idx="5">
                  <c:v>Feb</c:v>
                </c:pt>
                <c:pt idx="6">
                  <c:v>Mar</c:v>
                </c:pt>
                <c:pt idx="7">
                  <c:v>Apr</c:v>
                </c:pt>
                <c:pt idx="8">
                  <c:v>May</c:v>
                </c:pt>
                <c:pt idx="9">
                  <c:v>Jun</c:v>
                </c:pt>
                <c:pt idx="10">
                  <c:v>Jul</c:v>
                </c:pt>
                <c:pt idx="11">
                  <c:v>Aug</c:v>
                </c:pt>
              </c:strCache>
            </c:strRef>
          </c:cat>
          <c:val>
            <c:numRef>
              <c:f>'sales over time'!$E$21:$E$32</c:f>
              <c:numCache>
                <c:formatCode>0.0,,"M"</c:formatCode>
                <c:ptCount val="12"/>
                <c:pt idx="0">
                  <c:v>6462654.7000000002</c:v>
                </c:pt>
                <c:pt idx="1">
                  <c:v>8038536.1100000003</c:v>
                </c:pt>
                <c:pt idx="2">
                  <c:v>10735791.5</c:v>
                </c:pt>
                <c:pt idx="3">
                  <c:v>11436776.859999999</c:v>
                </c:pt>
                <c:pt idx="4">
                  <c:v>6521144.4299999997</c:v>
                </c:pt>
                <c:pt idx="5">
                  <c:v>6080697.3300000001</c:v>
                </c:pt>
                <c:pt idx="6">
                  <c:v>6412201.4000000004</c:v>
                </c:pt>
                <c:pt idx="7">
                  <c:v>6321720.7000000002</c:v>
                </c:pt>
                <c:pt idx="8">
                  <c:v>6489651.3499999996</c:v>
                </c:pt>
                <c:pt idx="9">
                  <c:v>6184359.6699999999</c:v>
                </c:pt>
                <c:pt idx="10">
                  <c:v>6483682.7400000002</c:v>
                </c:pt>
                <c:pt idx="11">
                  <c:v>6311041.5599999996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F7-4CA3-A010-557AE9AA4DD5}"/>
            </c:ext>
          </c:extLst>
        </c:ser>
        <c:ser>
          <c:idx val="1"/>
          <c:order val="1"/>
          <c:tx>
            <c:strRef>
              <c:f>'sales over time'!$F$20</c:f>
              <c:strCache>
                <c:ptCount val="1"/>
                <c:pt idx="0">
                  <c:v>NET SALES 2020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'sales over time'!$D$21:$D$32</c:f>
              <c:strCache>
                <c:ptCount val="12"/>
                <c:pt idx="0">
                  <c:v>Sep</c:v>
                </c:pt>
                <c:pt idx="1">
                  <c:v>Oct</c:v>
                </c:pt>
                <c:pt idx="2">
                  <c:v>Nov</c:v>
                </c:pt>
                <c:pt idx="3">
                  <c:v>Dec</c:v>
                </c:pt>
                <c:pt idx="4">
                  <c:v>Jan</c:v>
                </c:pt>
                <c:pt idx="5">
                  <c:v>Feb</c:v>
                </c:pt>
                <c:pt idx="6">
                  <c:v>Mar</c:v>
                </c:pt>
                <c:pt idx="7">
                  <c:v>Apr</c:v>
                </c:pt>
                <c:pt idx="8">
                  <c:v>May</c:v>
                </c:pt>
                <c:pt idx="9">
                  <c:v>Jun</c:v>
                </c:pt>
                <c:pt idx="10">
                  <c:v>Jul</c:v>
                </c:pt>
                <c:pt idx="11">
                  <c:v>Aug</c:v>
                </c:pt>
              </c:strCache>
            </c:strRef>
          </c:cat>
          <c:val>
            <c:numRef>
              <c:f>'sales over time'!$F$21:$F$32</c:f>
              <c:numCache>
                <c:formatCode>0.0,,"M"</c:formatCode>
                <c:ptCount val="12"/>
                <c:pt idx="0">
                  <c:v>17101844.789999999</c:v>
                </c:pt>
                <c:pt idx="1">
                  <c:v>20625353.16</c:v>
                </c:pt>
                <c:pt idx="2">
                  <c:v>28693062.809999999</c:v>
                </c:pt>
                <c:pt idx="3">
                  <c:v>29901819.449999999</c:v>
                </c:pt>
                <c:pt idx="4">
                  <c:v>17134491.73</c:v>
                </c:pt>
                <c:pt idx="5">
                  <c:v>15932938.42</c:v>
                </c:pt>
                <c:pt idx="6">
                  <c:v>2111380.75</c:v>
                </c:pt>
                <c:pt idx="7">
                  <c:v>7758449.8700000001</c:v>
                </c:pt>
                <c:pt idx="8">
                  <c:v>9932571.8499999996</c:v>
                </c:pt>
                <c:pt idx="9">
                  <c:v>14882796.6</c:v>
                </c:pt>
                <c:pt idx="10">
                  <c:v>16079640.75</c:v>
                </c:pt>
                <c:pt idx="11">
                  <c:v>16536602.9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F7-4CA3-A010-557AE9AA4DD5}"/>
            </c:ext>
          </c:extLst>
        </c:ser>
        <c:ser>
          <c:idx val="2"/>
          <c:order val="2"/>
          <c:tx>
            <c:strRef>
              <c:f>'sales over time'!$G$20</c:f>
              <c:strCache>
                <c:ptCount val="1"/>
                <c:pt idx="0">
                  <c:v>NET SALES 2021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'sales over time'!$D$21:$D$32</c:f>
              <c:strCache>
                <c:ptCount val="12"/>
                <c:pt idx="0">
                  <c:v>Sep</c:v>
                </c:pt>
                <c:pt idx="1">
                  <c:v>Oct</c:v>
                </c:pt>
                <c:pt idx="2">
                  <c:v>Nov</c:v>
                </c:pt>
                <c:pt idx="3">
                  <c:v>Dec</c:v>
                </c:pt>
                <c:pt idx="4">
                  <c:v>Jan</c:v>
                </c:pt>
                <c:pt idx="5">
                  <c:v>Feb</c:v>
                </c:pt>
                <c:pt idx="6">
                  <c:v>Mar</c:v>
                </c:pt>
                <c:pt idx="7">
                  <c:v>Apr</c:v>
                </c:pt>
                <c:pt idx="8">
                  <c:v>May</c:v>
                </c:pt>
                <c:pt idx="9">
                  <c:v>Jun</c:v>
                </c:pt>
                <c:pt idx="10">
                  <c:v>Jul</c:v>
                </c:pt>
                <c:pt idx="11">
                  <c:v>Aug</c:v>
                </c:pt>
              </c:strCache>
            </c:strRef>
          </c:cat>
          <c:val>
            <c:numRef>
              <c:f>'sales over time'!$G$21:$G$32</c:f>
              <c:numCache>
                <c:formatCode>0.0,,"M"</c:formatCode>
                <c:ptCount val="12"/>
                <c:pt idx="0">
                  <c:v>44817070.079999998</c:v>
                </c:pt>
                <c:pt idx="1">
                  <c:v>54591631.43</c:v>
                </c:pt>
                <c:pt idx="2">
                  <c:v>74342414.200000003</c:v>
                </c:pt>
                <c:pt idx="3">
                  <c:v>78058681.439999998</c:v>
                </c:pt>
                <c:pt idx="4">
                  <c:v>44788916.310000002</c:v>
                </c:pt>
                <c:pt idx="5">
                  <c:v>41823079.060000002</c:v>
                </c:pt>
                <c:pt idx="6">
                  <c:v>43950347.270000003</c:v>
                </c:pt>
                <c:pt idx="7">
                  <c:v>43541437.909999996</c:v>
                </c:pt>
                <c:pt idx="8">
                  <c:v>44400215.920000002</c:v>
                </c:pt>
                <c:pt idx="9">
                  <c:v>41468863.57</c:v>
                </c:pt>
                <c:pt idx="10">
                  <c:v>44047274.549999997</c:v>
                </c:pt>
                <c:pt idx="11">
                  <c:v>43047163.530000001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F7-4CA3-A010-557AE9AA4D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31070127"/>
        <c:axId val="981597488"/>
      </c:lineChart>
      <c:catAx>
        <c:axId val="8310701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1597488"/>
        <c:crosses val="autoZero"/>
        <c:auto val="1"/>
        <c:lblAlgn val="ctr"/>
        <c:lblOffset val="100"/>
        <c:noMultiLvlLbl val="0"/>
      </c:catAx>
      <c:valAx>
        <c:axId val="981597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,,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107012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121920</xdr:colOff>
      <xdr:row>3</xdr:row>
      <xdr:rowOff>68581</xdr:rowOff>
    </xdr:from>
    <xdr:to>
      <xdr:col>3</xdr:col>
      <xdr:colOff>182880</xdr:colOff>
      <xdr:row>13</xdr:row>
      <xdr:rowOff>5195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BBBED1-AF48-8A9B-FCB9-7B09999AF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" y="617221"/>
          <a:ext cx="4526280" cy="1765414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</xdr:colOff>
      <xdr:row>14</xdr:row>
      <xdr:rowOff>129540</xdr:rowOff>
    </xdr:from>
    <xdr:to>
      <xdr:col>0</xdr:col>
      <xdr:colOff>2419823</xdr:colOff>
      <xdr:row>26</xdr:row>
      <xdr:rowOff>129540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09C8C7-E730-0D31-EABB-8C6B1384C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" y="2689860"/>
          <a:ext cx="2389343" cy="2194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1</xdr:rowOff>
    </xdr:from>
    <xdr:to>
      <xdr:col>2</xdr:col>
      <xdr:colOff>348857</xdr:colOff>
      <xdr:row>38</xdr:row>
      <xdr:rowOff>129541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92F409-6848-FCAF-869C-22110ECD4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937761"/>
          <a:ext cx="4204577" cy="21412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1</xdr:rowOff>
    </xdr:from>
    <xdr:to>
      <xdr:col>2</xdr:col>
      <xdr:colOff>350520</xdr:colOff>
      <xdr:row>47</xdr:row>
      <xdr:rowOff>81011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8ADE4E0-4094-75C3-3A57-91AAEC78E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315201"/>
          <a:ext cx="4206240" cy="136117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48</xdr:row>
      <xdr:rowOff>0</xdr:rowOff>
    </xdr:from>
    <xdr:to>
      <xdr:col>2</xdr:col>
      <xdr:colOff>330697</xdr:colOff>
      <xdr:row>60</xdr:row>
      <xdr:rowOff>22860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A2EC78-6A4B-C122-AE65-3D2CED6AA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8778240"/>
          <a:ext cx="4186416" cy="22174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167640</xdr:rowOff>
    </xdr:from>
    <xdr:to>
      <xdr:col>5</xdr:col>
      <xdr:colOff>167640</xdr:colOff>
      <xdr:row>73</xdr:row>
      <xdr:rowOff>130325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DC4A0B8-A9A3-E9A2-96C1-1A2C75EE9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506200"/>
          <a:ext cx="5852160" cy="1974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30480</xdr:rowOff>
    </xdr:from>
    <xdr:to>
      <xdr:col>5</xdr:col>
      <xdr:colOff>213360</xdr:colOff>
      <xdr:row>86</xdr:row>
      <xdr:rowOff>72202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607D0E6-3C80-CFDD-6CB1-071CB217A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4295120"/>
          <a:ext cx="5897880" cy="1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129541</xdr:rowOff>
    </xdr:from>
    <xdr:to>
      <xdr:col>5</xdr:col>
      <xdr:colOff>198120</xdr:colOff>
      <xdr:row>101</xdr:row>
      <xdr:rowOff>86103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BC7E18D-8335-AAAF-A563-50CF7280C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6222981"/>
          <a:ext cx="5882640" cy="23340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5</xdr:col>
      <xdr:colOff>373380</xdr:colOff>
      <xdr:row>116</xdr:row>
      <xdr:rowOff>33720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6FDA083-FC47-7C28-6B2F-24875356C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9019520"/>
          <a:ext cx="6057900" cy="222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116</xdr:row>
      <xdr:rowOff>106680</xdr:rowOff>
    </xdr:from>
    <xdr:to>
      <xdr:col>3</xdr:col>
      <xdr:colOff>43254</xdr:colOff>
      <xdr:row>126</xdr:row>
      <xdr:rowOff>173118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7449AAE-1155-451E-60E2-7B5327C4F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" y="21320760"/>
          <a:ext cx="4485714" cy="1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127</xdr:row>
      <xdr:rowOff>160020</xdr:rowOff>
    </xdr:from>
    <xdr:to>
      <xdr:col>4</xdr:col>
      <xdr:colOff>579121</xdr:colOff>
      <xdr:row>148</xdr:row>
      <xdr:rowOff>83820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7DEBEF7-DEA5-84D8-402F-4993EC968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" y="23385780"/>
          <a:ext cx="5654040" cy="3764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0</xdr:rowOff>
    </xdr:from>
    <xdr:to>
      <xdr:col>5</xdr:col>
      <xdr:colOff>344051</xdr:colOff>
      <xdr:row>167</xdr:row>
      <xdr:rowOff>112015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7565885-551D-9F3C-6DCA-E89F85CCD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614880"/>
          <a:ext cx="6028571" cy="3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2476500</xdr:colOff>
      <xdr:row>15</xdr:row>
      <xdr:rowOff>106681</xdr:rowOff>
    </xdr:from>
    <xdr:to>
      <xdr:col>7</xdr:col>
      <xdr:colOff>259080</xdr:colOff>
      <xdr:row>26</xdr:row>
      <xdr:rowOff>27415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F18A7F-40E8-8D4C-E100-3F351350C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76500" y="2849881"/>
          <a:ext cx="4686300" cy="1932414"/>
        </a:xfrm>
        <a:prstGeom prst="rect">
          <a:avLst/>
        </a:prstGeom>
      </xdr:spPr>
    </xdr:pic>
    <xdr:clientData/>
  </xdr:twoCellAnchor>
  <xdr:twoCellAnchor editAs="oneCell">
    <xdr:from>
      <xdr:col>9</xdr:col>
      <xdr:colOff>91440</xdr:colOff>
      <xdr:row>3</xdr:row>
      <xdr:rowOff>38101</xdr:rowOff>
    </xdr:from>
    <xdr:to>
      <xdr:col>16</xdr:col>
      <xdr:colOff>274652</xdr:colOff>
      <xdr:row>11</xdr:row>
      <xdr:rowOff>114301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35E209C-FD39-4563-A945-2376682CE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14360" y="586741"/>
          <a:ext cx="4450412" cy="1539240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12</xdr:row>
      <xdr:rowOff>91441</xdr:rowOff>
    </xdr:from>
    <xdr:to>
      <xdr:col>17</xdr:col>
      <xdr:colOff>96410</xdr:colOff>
      <xdr:row>21</xdr:row>
      <xdr:rowOff>152401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FE85965-BD2F-401C-9C6B-F5AD2DE09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61020" y="2286001"/>
          <a:ext cx="4935110" cy="1706880"/>
        </a:xfrm>
        <a:prstGeom prst="rect">
          <a:avLst/>
        </a:prstGeom>
      </xdr:spPr>
    </xdr:pic>
    <xdr:clientData/>
  </xdr:twoCellAnchor>
  <xdr:twoCellAnchor editAs="oneCell">
    <xdr:from>
      <xdr:col>9</xdr:col>
      <xdr:colOff>167640</xdr:colOff>
      <xdr:row>23</xdr:row>
      <xdr:rowOff>22860</xdr:rowOff>
    </xdr:from>
    <xdr:to>
      <xdr:col>15</xdr:col>
      <xdr:colOff>488874</xdr:colOff>
      <xdr:row>36</xdr:row>
      <xdr:rowOff>58046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834535B-3DB4-4574-B1B1-F50FDBFB6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90560" y="4229100"/>
          <a:ext cx="3978834" cy="2412626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171</xdr:row>
      <xdr:rowOff>30480</xdr:rowOff>
    </xdr:from>
    <xdr:to>
      <xdr:col>2</xdr:col>
      <xdr:colOff>594360</xdr:colOff>
      <xdr:row>182</xdr:row>
      <xdr:rowOff>30268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9B9FA20-7364-AFE0-04AC-78D902877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0500" y="31302960"/>
          <a:ext cx="4259580" cy="20114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184</xdr:row>
      <xdr:rowOff>49737</xdr:rowOff>
    </xdr:from>
    <xdr:to>
      <xdr:col>2</xdr:col>
      <xdr:colOff>91440</xdr:colOff>
      <xdr:row>192</xdr:row>
      <xdr:rowOff>3627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9B60988-69E2-59EE-1F33-9A04D0B68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33699657"/>
          <a:ext cx="3947160" cy="14169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15240</xdr:colOff>
      <xdr:row>18</xdr:row>
      <xdr:rowOff>140970</xdr:rowOff>
    </xdr:from>
    <xdr:to>
      <xdr:col>14</xdr:col>
      <xdr:colOff>533400</xdr:colOff>
      <xdr:row>31</xdr:row>
      <xdr:rowOff>68580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B639F43-D28B-E014-DE14-F72EE948FF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358140</xdr:colOff>
      <xdr:row>0</xdr:row>
      <xdr:rowOff>129540</xdr:rowOff>
    </xdr:from>
    <xdr:to>
      <xdr:col>17</xdr:col>
      <xdr:colOff>480060</xdr:colOff>
      <xdr:row>3</xdr:row>
      <xdr:rowOff>137160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AE9EE3CF-FA2F-2B42-279A-5FC89E884D02}"/>
            </a:ext>
          </a:extLst>
        </xdr:cNvPr>
        <xdr:cNvSpPr/>
      </xdr:nvSpPr>
      <xdr:spPr>
        <a:xfrm>
          <a:off x="1577340" y="129540"/>
          <a:ext cx="9265920" cy="556260"/>
        </a:xfrm>
        <a:prstGeom prst="roundRect">
          <a:avLst/>
        </a:prstGeom>
        <a:solidFill>
          <a:srgbClr val="E2F7FE"/>
        </a:solidFill>
        <a:ln>
          <a:noFill/>
        </a:ln>
        <a:effectLst>
          <a:reflection endPos="0" dist="50800" dir="5400000" sy="-100000" algn="bl" rotWithShape="0"/>
          <a:softEdge rad="0"/>
        </a:effectLst>
        <a:scene3d>
          <a:camera prst="orthographicFront"/>
          <a:lightRig rig="threePt" dir="t"/>
        </a:scene3d>
        <a:sp3d>
          <a:bevelT w="635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IN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327660</xdr:colOff>
      <xdr:row>1</xdr:row>
      <xdr:rowOff>15240</xdr:rowOff>
    </xdr:from>
    <xdr:to>
      <xdr:col>12</xdr:col>
      <xdr:colOff>144780</xdr:colOff>
      <xdr:row>3</xdr:row>
      <xdr:rowOff>15240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E4F74547-E606-F47A-44EE-18FF7FDE917C}"/>
            </a:ext>
          </a:extLst>
        </xdr:cNvPr>
        <xdr:cNvSpPr txBox="1"/>
      </xdr:nvSpPr>
      <xdr:spPr>
        <a:xfrm>
          <a:off x="4594860" y="198120"/>
          <a:ext cx="2865120" cy="3657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1600">
              <a:latin typeface="Lato black" panose="020F0502020204030203" pitchFamily="34" charset="0"/>
              <a:ea typeface="Lato black" panose="020F0502020204030203" pitchFamily="34" charset="0"/>
              <a:cs typeface="Lato black" panose="020F0502020204030203" pitchFamily="34" charset="0"/>
            </a:rPr>
            <a:t>SALES</a:t>
          </a:r>
          <a:r>
            <a:rPr lang="en-IN" sz="1600" baseline="0">
              <a:latin typeface="Lato black" panose="020F0502020204030203" pitchFamily="34" charset="0"/>
              <a:ea typeface="Lato black" panose="020F0502020204030203" pitchFamily="34" charset="0"/>
              <a:cs typeface="Lato black" panose="020F0502020204030203" pitchFamily="34" charset="0"/>
            </a:rPr>
            <a:t> ANALYTICS</a:t>
          </a:r>
          <a:endParaRPr lang="en-IN" sz="1600">
            <a:latin typeface="Lato black" panose="020F0502020204030203" pitchFamily="34" charset="0"/>
            <a:ea typeface="Lato black" panose="020F0502020204030203" pitchFamily="34" charset="0"/>
            <a:cs typeface="Lato black" panose="020F0502020204030203" pitchFamily="34" charset="0"/>
          </a:endParaRPr>
        </a:p>
      </xdr:txBody>
    </xdr:sp>
    <xdr:clientData/>
  </xdr:twoCellAnchor>
  <xdr:twoCellAnchor>
    <xdr:from>
      <xdr:col>0</xdr:col>
      <xdr:colOff>83820</xdr:colOff>
      <xdr:row>0</xdr:row>
      <xdr:rowOff>99060</xdr:rowOff>
    </xdr:from>
    <xdr:to>
      <xdr:col>2</xdr:col>
      <xdr:colOff>236220</xdr:colOff>
      <xdr:row>27</xdr:row>
      <xdr:rowOff>167640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ACEF9A32-1E57-434F-911F-D8211AFF1DC7}"/>
            </a:ext>
          </a:extLst>
        </xdr:cNvPr>
        <xdr:cNvSpPr/>
      </xdr:nvSpPr>
      <xdr:spPr>
        <a:xfrm>
          <a:off x="83820" y="99060"/>
          <a:ext cx="1371600" cy="5006340"/>
        </a:xfrm>
        <a:prstGeom prst="roundRect">
          <a:avLst/>
        </a:prstGeom>
        <a:solidFill>
          <a:srgbClr val="E2F7FE"/>
        </a:solidFill>
        <a:ln>
          <a:noFill/>
        </a:ln>
        <a:scene3d>
          <a:camera prst="orthographicFront"/>
          <a:lightRig rig="threePt" dir="t"/>
        </a:scene3d>
        <a:sp3d>
          <a:bevelT w="635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IN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9</xdr:col>
      <xdr:colOff>121920</xdr:colOff>
      <xdr:row>4</xdr:row>
      <xdr:rowOff>38100</xdr:rowOff>
    </xdr:from>
    <xdr:to>
      <xdr:col>17</xdr:col>
      <xdr:colOff>457200</xdr:colOff>
      <xdr:row>14</xdr:row>
      <xdr:rowOff>83820</xdr:rowOff>
    </xdr:to>
    <xdr:sp macro="" textlink="">
      <xdr:nvSpPr>
        <xdr:cNvPr id="7" name="Rectangle: Rounded Corners 6">
          <a:extLst>
            <a:ext uri="{FF2B5EF4-FFF2-40B4-BE49-F238E27FC236}">
              <a16:creationId xmlns:a16="http://schemas.microsoft.com/office/drawing/2014/main" id="{967734D7-2690-440E-87B0-92F842CB3112}"/>
            </a:ext>
          </a:extLst>
        </xdr:cNvPr>
        <xdr:cNvSpPr/>
      </xdr:nvSpPr>
      <xdr:spPr>
        <a:xfrm>
          <a:off x="5608320" y="769620"/>
          <a:ext cx="5212080" cy="1874520"/>
        </a:xfrm>
        <a:prstGeom prst="roundRect">
          <a:avLst>
            <a:gd name="adj" fmla="val 6079"/>
          </a:avLst>
        </a:prstGeom>
        <a:solidFill>
          <a:srgbClr val="E2F7FE"/>
        </a:solidFill>
        <a:ln>
          <a:noFill/>
        </a:ln>
        <a:scene3d>
          <a:camera prst="orthographicFront"/>
          <a:lightRig rig="threePt" dir="t"/>
        </a:scene3d>
        <a:sp3d>
          <a:bevelT w="635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2</xdr:col>
      <xdr:colOff>426720</xdr:colOff>
      <xdr:row>4</xdr:row>
      <xdr:rowOff>7620</xdr:rowOff>
    </xdr:from>
    <xdr:to>
      <xdr:col>8</xdr:col>
      <xdr:colOff>464820</xdr:colOff>
      <xdr:row>8</xdr:row>
      <xdr:rowOff>152400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E09605C7-6152-E918-2531-8A0AD95E47C3}"/>
            </a:ext>
          </a:extLst>
        </xdr:cNvPr>
        <xdr:cNvGrpSpPr/>
      </xdr:nvGrpSpPr>
      <xdr:grpSpPr>
        <a:xfrm>
          <a:off x="1645920" y="739140"/>
          <a:ext cx="3695700" cy="876300"/>
          <a:chOff x="1455420" y="883920"/>
          <a:chExt cx="3840480" cy="731520"/>
        </a:xfrm>
      </xdr:grpSpPr>
      <xdr:sp macro="" textlink="">
        <xdr:nvSpPr>
          <xdr:cNvPr id="8" name="Rectangle: Rounded Corners 7">
            <a:extLst>
              <a:ext uri="{FF2B5EF4-FFF2-40B4-BE49-F238E27FC236}">
                <a16:creationId xmlns:a16="http://schemas.microsoft.com/office/drawing/2014/main" id="{C67A7AFE-6F99-4C42-BBF1-463D5AD772F0}"/>
              </a:ext>
            </a:extLst>
          </xdr:cNvPr>
          <xdr:cNvSpPr/>
        </xdr:nvSpPr>
        <xdr:spPr>
          <a:xfrm>
            <a:off x="1455420" y="902970"/>
            <a:ext cx="1249680" cy="693420"/>
          </a:xfrm>
          <a:prstGeom prst="roundRect">
            <a:avLst/>
          </a:prstGeom>
          <a:solidFill>
            <a:srgbClr val="E2F7FE"/>
          </a:solidFill>
          <a:ln>
            <a:noFill/>
          </a:ln>
          <a:scene3d>
            <a:camera prst="orthographicFront"/>
            <a:lightRig rig="threePt" dir="t"/>
          </a:scene3d>
          <a:sp3d>
            <a:bevelT w="63500"/>
          </a:sp3d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indent="0" algn="l"/>
            <a:endParaRPr lang="en-IN" sz="1100">
              <a:solidFill>
                <a:schemeClr val="lt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9" name="Rectangle: Rounded Corners 8">
            <a:extLst>
              <a:ext uri="{FF2B5EF4-FFF2-40B4-BE49-F238E27FC236}">
                <a16:creationId xmlns:a16="http://schemas.microsoft.com/office/drawing/2014/main" id="{6EE88CC8-4F6C-450C-8C06-47503CB7AB34}"/>
              </a:ext>
            </a:extLst>
          </xdr:cNvPr>
          <xdr:cNvSpPr/>
        </xdr:nvSpPr>
        <xdr:spPr>
          <a:xfrm>
            <a:off x="4091940" y="883920"/>
            <a:ext cx="1203960" cy="731520"/>
          </a:xfrm>
          <a:prstGeom prst="roundRect">
            <a:avLst/>
          </a:prstGeom>
          <a:solidFill>
            <a:srgbClr val="E2F7FE"/>
          </a:solidFill>
          <a:ln>
            <a:noFill/>
          </a:ln>
          <a:scene3d>
            <a:camera prst="orthographicFront"/>
            <a:lightRig rig="threePt" dir="t"/>
          </a:scene3d>
          <a:sp3d>
            <a:bevelT w="63500"/>
          </a:sp3d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indent="0" algn="l"/>
            <a:endParaRPr lang="en-IN" sz="1100">
              <a:solidFill>
                <a:schemeClr val="lt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10" name="Rectangle: Rounded Corners 9">
            <a:extLst>
              <a:ext uri="{FF2B5EF4-FFF2-40B4-BE49-F238E27FC236}">
                <a16:creationId xmlns:a16="http://schemas.microsoft.com/office/drawing/2014/main" id="{1CD956BE-6CE8-4620-B5E9-E58C583290D3}"/>
              </a:ext>
            </a:extLst>
          </xdr:cNvPr>
          <xdr:cNvSpPr/>
        </xdr:nvSpPr>
        <xdr:spPr>
          <a:xfrm>
            <a:off x="2777490" y="902970"/>
            <a:ext cx="1242060" cy="693420"/>
          </a:xfrm>
          <a:prstGeom prst="roundRect">
            <a:avLst/>
          </a:prstGeom>
          <a:solidFill>
            <a:srgbClr val="E2F7FE"/>
          </a:solidFill>
          <a:ln>
            <a:noFill/>
          </a:ln>
          <a:scene3d>
            <a:camera prst="orthographicFront"/>
            <a:lightRig rig="threePt" dir="t"/>
          </a:scene3d>
          <a:sp3d>
            <a:bevelT w="63500"/>
          </a:sp3d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indent="0" algn="l"/>
            <a:endParaRPr lang="en-IN" sz="1100">
              <a:solidFill>
                <a:schemeClr val="lt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>
    <xdr:from>
      <xdr:col>2</xdr:col>
      <xdr:colOff>411480</xdr:colOff>
      <xdr:row>9</xdr:row>
      <xdr:rowOff>68580</xdr:rowOff>
    </xdr:from>
    <xdr:to>
      <xdr:col>8</xdr:col>
      <xdr:colOff>508140</xdr:colOff>
      <xdr:row>28</xdr:row>
      <xdr:rowOff>13860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52DFBF93-0382-4CB4-A3FA-A883AAD94DA9}"/>
            </a:ext>
          </a:extLst>
        </xdr:cNvPr>
        <xdr:cNvSpPr/>
      </xdr:nvSpPr>
      <xdr:spPr>
        <a:xfrm>
          <a:off x="1630680" y="1714500"/>
          <a:ext cx="3754260" cy="3420000"/>
        </a:xfrm>
        <a:prstGeom prst="roundRect">
          <a:avLst>
            <a:gd name="adj" fmla="val 7722"/>
          </a:avLst>
        </a:prstGeom>
        <a:solidFill>
          <a:srgbClr val="E2F7FE"/>
        </a:solidFill>
        <a:ln>
          <a:noFill/>
        </a:ln>
        <a:scene3d>
          <a:camera prst="orthographicFront"/>
          <a:lightRig rig="threePt" dir="t"/>
        </a:scene3d>
        <a:sp3d>
          <a:bevelT w="635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IN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9</xdr:col>
      <xdr:colOff>129540</xdr:colOff>
      <xdr:row>14</xdr:row>
      <xdr:rowOff>175260</xdr:rowOff>
    </xdr:from>
    <xdr:to>
      <xdr:col>13</xdr:col>
      <xdr:colOff>212460</xdr:colOff>
      <xdr:row>27</xdr:row>
      <xdr:rowOff>137820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DE6E00D6-A528-452D-87BE-45D04E4B6778}"/>
            </a:ext>
          </a:extLst>
        </xdr:cNvPr>
        <xdr:cNvSpPr/>
      </xdr:nvSpPr>
      <xdr:spPr>
        <a:xfrm>
          <a:off x="5615940" y="2735580"/>
          <a:ext cx="2521320" cy="2340000"/>
        </a:xfrm>
        <a:prstGeom prst="roundRect">
          <a:avLst>
            <a:gd name="adj" fmla="val 7281"/>
          </a:avLst>
        </a:prstGeom>
        <a:solidFill>
          <a:srgbClr val="E2F7FE"/>
        </a:solidFill>
        <a:ln>
          <a:noFill/>
        </a:ln>
        <a:scene3d>
          <a:camera prst="orthographicFront"/>
          <a:lightRig rig="threePt" dir="t"/>
        </a:scene3d>
        <a:sp3d>
          <a:bevelT w="635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IN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13</xdr:col>
      <xdr:colOff>335280</xdr:colOff>
      <xdr:row>14</xdr:row>
      <xdr:rowOff>175260</xdr:rowOff>
    </xdr:from>
    <xdr:to>
      <xdr:col>17</xdr:col>
      <xdr:colOff>502020</xdr:colOff>
      <xdr:row>27</xdr:row>
      <xdr:rowOff>137820</xdr:rowOff>
    </xdr:to>
    <xdr:sp macro="" textlink="">
      <xdr:nvSpPr>
        <xdr:cNvPr id="13" name="Rectangle: Rounded Corners 12">
          <a:extLst>
            <a:ext uri="{FF2B5EF4-FFF2-40B4-BE49-F238E27FC236}">
              <a16:creationId xmlns:a16="http://schemas.microsoft.com/office/drawing/2014/main" id="{89AFB4E0-D7D6-4AFD-83B8-C0897D8139DC}"/>
            </a:ext>
          </a:extLst>
        </xdr:cNvPr>
        <xdr:cNvSpPr/>
      </xdr:nvSpPr>
      <xdr:spPr>
        <a:xfrm>
          <a:off x="8260080" y="2735580"/>
          <a:ext cx="2605140" cy="2340000"/>
        </a:xfrm>
        <a:prstGeom prst="roundRect">
          <a:avLst>
            <a:gd name="adj" fmla="val 7471"/>
          </a:avLst>
        </a:prstGeom>
        <a:solidFill>
          <a:srgbClr val="E2F7FE"/>
        </a:solidFill>
        <a:ln>
          <a:noFill/>
        </a:ln>
        <a:scene3d>
          <a:camera prst="orthographicFront"/>
          <a:lightRig rig="threePt" dir="t"/>
        </a:scene3d>
        <a:sp3d>
          <a:bevelT w="635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IN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YOTHI SWAROOP" refreshedDate="45341.806534953706" backgroundQuery="1" createdVersion="8" refreshedVersion="8" minRefreshableVersion="3" recordCount="0" supportSubquery="1" supportAdvancedDrill="1" xr:uid="{28D1A5B2-A001-444F-A91A-74F0B4F8751F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5" level="32767"/>
    <cacheField name="[Measures].[2021 - Target %]" caption="2021 - Target 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ns_targets_2021" count="0"/>
    <cacheHierarchy uniqueName="[Measures].[2021 - Target]" caption="2021 - Target" measure="1" displayFolder="" measureGroup="ns_targets_2021" count="0" oneField="1">
      <fieldsUsage count="1">
        <fieldUsage x="6"/>
      </fieldsUsage>
    </cacheHierarchy>
    <cacheHierarchy uniqueName="[Measures].[2021 - Target %]" caption="2021 - Target %" measure="1" displayFolder="" measureGroup="ns_targets_2021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YOTHI SWAROOP" refreshedDate="45341.806536226853" backgroundQuery="1" createdVersion="8" refreshedVersion="8" minRefreshableVersion="3" recordCount="0" supportSubquery="1" supportAdvancedDrill="1" xr:uid="{1E7F73EC-B3ED-4525-85FB-D1B23F4279AC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1 vs 20]" caption="21 vs 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ns_targets_2021" count="0"/>
    <cacheHierarchy uniqueName="[Measures].[2021 - Target]" caption="2021 - Target" measure="1" displayFolder="" measureGroup="ns_targets_2021" count="0"/>
    <cacheHierarchy uniqueName="[Measures].[2021 - Target %]" caption="2021 - 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YOTHI SWAROOP" refreshedDate="45341.809838078705" backgroundQuery="1" createdVersion="8" refreshedVersion="8" minRefreshableVersion="3" recordCount="0" supportSubquery="1" supportAdvancedDrill="1" xr:uid="{B6CAC3C0-AA4C-4924-B441-9133C4B64B05}">
  <cacheSource type="external" connectionId="8"/>
  <cacheFields count="3">
    <cacheField name="[Measures].[Net Sales]" caption="Net Sales" numFmtId="0" hierarchy="29" level="32767"/>
    <cacheField name="[dim_date].[Month].[Month]" caption="Month" numFmtId="0" hierarchy="6" level="1">
      <sharedItems containsSemiMixedTypes="0" containsNonDate="0" containsDate="1" containsString="0" minDate="2018-09-01T00:00:00" maxDate="2019-08-02T00:00:00" count="12"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>
      <fieldsUsage count="2">
        <fieldUsage x="-1"/>
        <fieldUsage x="1"/>
      </fieldsUsage>
    </cacheHierarchy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ns_targets_2021" count="0"/>
    <cacheHierarchy uniqueName="[Measures].[2021 - Target]" caption="2021 - Target" measure="1" displayFolder="" measureGroup="ns_targets_2021" count="0"/>
    <cacheHierarchy uniqueName="[Measures].[2021 - Target %]" caption="2021 - 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YOTHI SWAROOP" refreshedDate="45341.810064351848" backgroundQuery="1" createdVersion="8" refreshedVersion="8" minRefreshableVersion="3" recordCount="0" supportSubquery="1" supportAdvancedDrill="1" xr:uid="{921F6EAC-3031-4355-A664-64EC5AE278F6}">
  <cacheSource type="external" connectionId="8"/>
  <cacheFields count="3">
    <cacheField name="[Measures].[Net Sales]" caption="Net Sales" numFmtId="0" hierarchy="29" level="32767"/>
    <cacheField name="[dim_date].[Month].[Month]" caption="Month" numFmtId="0" hierarchy="6" level="1">
      <sharedItems containsSemiMixedTypes="0" containsNonDate="0" containsDate="1" containsString="0" minDate="2019-09-01T00:00:00" maxDate="2020-08-02T00:00:00" count="12"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>
      <fieldsUsage count="2">
        <fieldUsage x="-1"/>
        <fieldUsage x="1"/>
      </fieldsUsage>
    </cacheHierarchy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ns_targets_2021" count="0"/>
    <cacheHierarchy uniqueName="[Measures].[2021 - Target]" caption="2021 - Target" measure="1" displayFolder="" measureGroup="ns_targets_2021" count="0"/>
    <cacheHierarchy uniqueName="[Measures].[2021 - Target %]" caption="2021 - 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YOTHI SWAROOP" refreshedDate="45341.810173958336" backgroundQuery="1" createdVersion="8" refreshedVersion="8" minRefreshableVersion="3" recordCount="0" supportSubquery="1" supportAdvancedDrill="1" xr:uid="{403182D0-8AF1-4502-ADBF-962894CD58F3}">
  <cacheSource type="external" connectionId="8"/>
  <cacheFields count="3">
    <cacheField name="[Measures].[Net Sales]" caption="Net Sales" numFmtId="0" hierarchy="29" level="32767"/>
    <cacheField name="[dim_date].[Month].[Month]" caption="Month" numFmtId="0" hierarchy="6" level="1">
      <sharedItems containsSemiMixedTypes="0" containsNonDate="0" containsDate="1" containsString="0" minDate="2020-09-01T00:00:00" maxDate="2021-08-02T00:00:00" count="12">
        <d v="2020-09-01T00:00:00"/>
        <d v="2020-10-01T00:00:00"/>
        <d v="2020-11-01T00:00:00"/>
        <d v="2020-12-01T00:00:00"/>
        <d v="2021-01-01T00:00:00"/>
        <d v="2021-02-01T00:00:00"/>
        <d v="2021-03-01T00:00:00"/>
        <d v="2021-04-01T00:00:00"/>
        <d v="2021-05-01T00:00:00"/>
        <d v="2021-06-01T00:00:00"/>
        <d v="2021-07-01T00:00:00"/>
        <d v="2021-08-01T00:00:00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>
      <fieldsUsage count="2">
        <fieldUsage x="-1"/>
        <fieldUsage x="1"/>
      </fieldsUsage>
    </cacheHierarchy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0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ns_targets_2021" count="0"/>
    <cacheHierarchy uniqueName="[Measures].[2021 - Target]" caption="2021 - Target" measure="1" displayFolder="" measureGroup="ns_targets_2021" count="0"/>
    <cacheHierarchy uniqueName="[Measures].[2021 - Target %]" caption="2021 - 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YOTHI SWAROOP" refreshedDate="45341.828157986114" backgroundQuery="1" createdVersion="8" refreshedVersion="8" minRefreshableVersion="3" recordCount="0" supportSubquery="1" supportAdvancedDrill="1" xr:uid="{D2CFB08A-C49D-426F-9826-13C8F136A608}">
  <cacheSource type="external" connectionId="8"/>
  <cacheFields count="2">
    <cacheField name="[dim_customer].[customer].[customer]" caption="customer" numFmtId="0" hierarchy="1" level="1">
      <sharedItems count="5">
        <s v="Amazon"/>
        <s v="Atliq e Store"/>
        <s v="AtliQ Exclusive"/>
        <s v="Flipkart"/>
        <s v="Sage"/>
      </sharedItems>
    </cacheField>
    <cacheField name="[Measures].[Net Sales]" caption="Net Sales" numFmtId="0" hierarchy="29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ns_targets_2021" count="0"/>
    <cacheHierarchy uniqueName="[Measures].[2021 - Target]" caption="2021 - Target" measure="1" displayFolder="" measureGroup="ns_targets_2021" count="0"/>
    <cacheHierarchy uniqueName="[Measures].[2021 - Target %]" caption="2021 - 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BBEFB7-B346-496B-9497-1CBA6932E19B}" name="PivotTable1" cacheId="21" applyNumberFormats="0" applyBorderFormats="0" applyFontFormats="0" applyPatternFormats="0" applyAlignmentFormats="0" applyWidthHeightFormats="1" dataCaption="Values" tag="ff9c6a8c-15ba-462d-a553-6e231943a161" updatedVersion="8" minRefreshableVersion="3" useAutoFormatting="1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2" hier="2" name="[dim_customer].[market].[All]" cap="All"/>
    <pageField fld="1" hier="15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11">
    <format dxfId="17">
      <pivotArea type="all" dataOnly="0" outline="0" fieldPosition="0"/>
    </format>
    <format dxfId="16">
      <pivotArea field="3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field="3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11">
      <pivotArea field="3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0">
      <pivotArea field="3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2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632D8C-FE17-4D6D-B78A-46CF8C35E4F5}" name="PivotTable1" cacheId="18" applyNumberFormats="0" applyBorderFormats="0" applyFontFormats="0" applyPatternFormats="0" applyAlignmentFormats="0" applyWidthHeightFormats="1" dataCaption="Values" tag="e2fc6cbd-07f2-4c18-9b92-322119cfdb07" updatedVersion="8" minRefreshableVersion="3" useAutoFormatting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1" hier="15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6"/>
    <dataField fld="7" subtotal="count" baseField="0" baseItem="0"/>
  </dataFields>
  <formats count="7">
    <format dxfId="6">
      <pivotArea type="all" dataOnly="0" outline="0" fieldPosition="0"/>
    </format>
    <format dxfId="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2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3ACAB4-0F32-48FA-A1AE-4B4D9072391F}" name="PivotTable3" cacheId="7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M5:N18" firstHeaderRow="1" firstDataRow="1" firstDataCol="1" rowPageCount="1" colPageCount="1"/>
  <pivotFields count="3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pageFields count="1">
    <pageField fld="2" hier="7" name="[dim_date].[FY].&amp;[2021]" cap="2021"/>
  </pageFields>
  <dataFields count="1">
    <dataField fld="0" subtotal="count" baseField="1" baseItem="0" numFmtId="165"/>
  </dataField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AB0B60-FF5B-4848-B3EE-EE35F770F8B5}" name="PivotTable2" cacheId="6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H5:I18" firstHeaderRow="1" firstDataRow="1" firstDataCol="1" rowPageCount="1" colPageCount="1"/>
  <pivotFields count="3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pageFields count="1">
    <pageField fld="2" hier="7" name="[dim_date].[FY].&amp;[2020]" cap="2020"/>
  </pageFields>
  <dataFields count="1">
    <dataField fld="0" subtotal="count" baseField="1" baseItem="0" numFmtId="165"/>
  </dataField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B0E2B8-1A11-407D-8F88-0A63900BF69C}" name="PivotTable1" cacheId="65" applyNumberFormats="0" applyBorderFormats="0" applyFontFormats="0" applyPatternFormats="0" applyAlignmentFormats="0" applyWidthHeightFormats="1" dataCaption="Values" tag="67e8c51d-5a2c-4662-b5e6-8e873a039c11" updatedVersion="8" minRefreshableVersion="3" useAutoFormatting="1" subtotalHiddenItems="1" itemPrintTitles="1" createdVersion="8" indent="0" outline="1" outlineData="1" multipleFieldFilters="0">
  <location ref="A5:B18" firstHeaderRow="1" firstDataRow="1" firstDataCol="1" rowPageCount="1" colPageCount="1"/>
  <pivotFields count="3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pageFields count="1">
    <pageField fld="2" hier="7" name="[dim_date].[FY].&amp;[2019]" cap="2019"/>
  </pageFields>
  <dataFields count="1">
    <dataField fld="0" subtotal="count" baseField="1" baseItem="0" numFmtId="165"/>
  </dataField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B62D32-22DD-460B-871D-DF4DF44BBC24}" name="PivotTable6" cacheId="86" applyNumberFormats="0" applyBorderFormats="0" applyFontFormats="0" applyPatternFormats="0" applyAlignmentFormats="0" applyWidthHeightFormats="1" dataCaption="Values" tag="47b3c696-2c77-4bac-ba4c-b38ddb9c03cd" updatedVersion="8" minRefreshableVersion="3" useAutoFormatting="1" itemPrintTitles="1" createdVersion="8" indent="0" outline="1" outlineData="1" multipleFieldFilters="0">
  <location ref="B5:C11" firstHeaderRow="1" firstDataRow="1" firstDataCol="1"/>
  <pivotFields count="2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29">
      <autoFilter ref="A1">
        <filterColumn colId="0">
          <top10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jpeg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408"/>
  <sheetViews>
    <sheetView workbookViewId="0">
      <selection activeCell="G9" sqref="G9"/>
    </sheetView>
  </sheetViews>
  <sheetFormatPr defaultRowHeight="14.4" x14ac:dyDescent="0.3"/>
  <cols>
    <col min="1" max="1" width="47.33203125" bestFit="1" customWidth="1"/>
  </cols>
  <sheetData>
    <row r="1" spans="1:18" x14ac:dyDescent="0.3">
      <c r="A1" s="19" t="s">
        <v>82</v>
      </c>
      <c r="B1" s="19"/>
      <c r="C1" s="19"/>
      <c r="D1" s="19"/>
      <c r="E1" s="19"/>
      <c r="F1" s="19"/>
      <c r="G1" s="19"/>
      <c r="H1" s="19"/>
      <c r="I1" s="19"/>
      <c r="J1" s="19"/>
      <c r="K1" s="19"/>
      <c r="L1" s="19"/>
      <c r="M1" s="19"/>
      <c r="N1" s="19"/>
      <c r="O1" s="19"/>
      <c r="P1" s="19"/>
      <c r="Q1" s="19"/>
      <c r="R1" s="19"/>
    </row>
    <row r="2" spans="1:18" x14ac:dyDescent="0.3">
      <c r="A2" s="20" t="s">
        <v>85</v>
      </c>
      <c r="B2" s="20"/>
      <c r="C2" s="20"/>
      <c r="D2" s="20"/>
      <c r="E2" s="20"/>
      <c r="F2" s="20"/>
      <c r="G2" s="20"/>
      <c r="H2" s="20"/>
      <c r="I2" s="20"/>
      <c r="J2" s="20"/>
      <c r="K2" s="20"/>
      <c r="L2" s="20"/>
      <c r="M2" s="20"/>
      <c r="N2" s="20"/>
      <c r="O2" s="20"/>
      <c r="P2" s="20"/>
      <c r="Q2" s="20"/>
      <c r="R2" s="20"/>
    </row>
    <row r="3" spans="1:18" x14ac:dyDescent="0.3">
      <c r="A3" s="21" t="s">
        <v>83</v>
      </c>
      <c r="B3" s="21"/>
      <c r="C3" s="21"/>
      <c r="D3" s="21"/>
      <c r="F3" s="23" t="s">
        <v>123</v>
      </c>
      <c r="G3" s="23" t="s">
        <v>124</v>
      </c>
      <c r="I3" s="1"/>
      <c r="J3" s="21" t="s">
        <v>84</v>
      </c>
      <c r="K3" s="21"/>
      <c r="L3" s="21"/>
      <c r="M3" s="21"/>
      <c r="N3" s="21"/>
      <c r="O3" s="21"/>
      <c r="P3" s="21"/>
      <c r="Q3" s="21"/>
    </row>
    <row r="4" spans="1:18" x14ac:dyDescent="0.3">
      <c r="F4" s="23" t="s">
        <v>125</v>
      </c>
      <c r="G4" s="23" t="s">
        <v>126</v>
      </c>
      <c r="I4" s="1"/>
    </row>
    <row r="5" spans="1:18" x14ac:dyDescent="0.3">
      <c r="I5" s="1"/>
    </row>
    <row r="6" spans="1:18" x14ac:dyDescent="0.3">
      <c r="I6" s="1"/>
    </row>
    <row r="7" spans="1:18" x14ac:dyDescent="0.3">
      <c r="I7" s="1"/>
    </row>
    <row r="8" spans="1:18" x14ac:dyDescent="0.3">
      <c r="I8" s="1"/>
    </row>
    <row r="9" spans="1:18" x14ac:dyDescent="0.3">
      <c r="I9" s="1"/>
    </row>
    <row r="10" spans="1:18" x14ac:dyDescent="0.3">
      <c r="I10" s="1"/>
    </row>
    <row r="11" spans="1:18" x14ac:dyDescent="0.3">
      <c r="I11" s="1"/>
    </row>
    <row r="12" spans="1:18" x14ac:dyDescent="0.3">
      <c r="I12" s="1"/>
    </row>
    <row r="13" spans="1:18" x14ac:dyDescent="0.3">
      <c r="I13" s="1"/>
    </row>
    <row r="14" spans="1:18" x14ac:dyDescent="0.3">
      <c r="A14" t="s">
        <v>70</v>
      </c>
      <c r="I14" s="1"/>
    </row>
    <row r="15" spans="1:18" x14ac:dyDescent="0.3">
      <c r="B15" s="19" t="s">
        <v>80</v>
      </c>
      <c r="C15" s="19"/>
      <c r="D15" s="19"/>
      <c r="E15" s="19"/>
      <c r="F15" s="19"/>
      <c r="G15" s="19"/>
      <c r="H15" s="19"/>
      <c r="I15" s="1"/>
    </row>
    <row r="16" spans="1:18" x14ac:dyDescent="0.3">
      <c r="I16" s="1"/>
    </row>
    <row r="17" spans="9:9" x14ac:dyDescent="0.3">
      <c r="I17" s="1"/>
    </row>
    <row r="18" spans="9:9" x14ac:dyDescent="0.3">
      <c r="I18" s="1"/>
    </row>
    <row r="19" spans="9:9" x14ac:dyDescent="0.3">
      <c r="I19" s="1"/>
    </row>
    <row r="20" spans="9:9" x14ac:dyDescent="0.3">
      <c r="I20" s="1"/>
    </row>
    <row r="21" spans="9:9" x14ac:dyDescent="0.3">
      <c r="I21" s="1"/>
    </row>
    <row r="22" spans="9:9" x14ac:dyDescent="0.3">
      <c r="I22" s="1"/>
    </row>
    <row r="23" spans="9:9" x14ac:dyDescent="0.3">
      <c r="I23" s="1"/>
    </row>
    <row r="24" spans="9:9" x14ac:dyDescent="0.3">
      <c r="I24" s="1"/>
    </row>
    <row r="25" spans="9:9" x14ac:dyDescent="0.3">
      <c r="I25" s="1"/>
    </row>
    <row r="26" spans="9:9" x14ac:dyDescent="0.3">
      <c r="I26" s="1"/>
    </row>
    <row r="27" spans="9:9" x14ac:dyDescent="0.3">
      <c r="I27" s="1"/>
    </row>
    <row r="28" spans="9:9" x14ac:dyDescent="0.3">
      <c r="I28" s="1"/>
    </row>
    <row r="29" spans="9:9" x14ac:dyDescent="0.3">
      <c r="I29" s="1"/>
    </row>
    <row r="30" spans="9:9" x14ac:dyDescent="0.3">
      <c r="I30" s="1"/>
    </row>
    <row r="31" spans="9:9" x14ac:dyDescent="0.3">
      <c r="I31" s="1"/>
    </row>
    <row r="32" spans="9:9" x14ac:dyDescent="0.3">
      <c r="I32" s="1"/>
    </row>
    <row r="33" spans="9:9" x14ac:dyDescent="0.3">
      <c r="I33" s="1"/>
    </row>
    <row r="34" spans="9:9" x14ac:dyDescent="0.3">
      <c r="I34" s="1"/>
    </row>
    <row r="35" spans="9:9" x14ac:dyDescent="0.3">
      <c r="I35" s="1"/>
    </row>
    <row r="36" spans="9:9" x14ac:dyDescent="0.3">
      <c r="I36" s="1"/>
    </row>
    <row r="37" spans="9:9" x14ac:dyDescent="0.3">
      <c r="I37" s="1"/>
    </row>
    <row r="38" spans="9:9" x14ac:dyDescent="0.3">
      <c r="I38" s="1"/>
    </row>
    <row r="39" spans="9:9" x14ac:dyDescent="0.3">
      <c r="I39" s="1"/>
    </row>
    <row r="40" spans="9:9" x14ac:dyDescent="0.3">
      <c r="I40" s="1"/>
    </row>
    <row r="41" spans="9:9" x14ac:dyDescent="0.3">
      <c r="I41" s="1"/>
    </row>
    <row r="42" spans="9:9" x14ac:dyDescent="0.3">
      <c r="I42" s="1"/>
    </row>
    <row r="43" spans="9:9" x14ac:dyDescent="0.3">
      <c r="I43" s="1"/>
    </row>
    <row r="44" spans="9:9" x14ac:dyDescent="0.3">
      <c r="I44" s="1"/>
    </row>
    <row r="45" spans="9:9" x14ac:dyDescent="0.3">
      <c r="I45" s="1"/>
    </row>
    <row r="46" spans="9:9" x14ac:dyDescent="0.3">
      <c r="I46" s="1"/>
    </row>
    <row r="47" spans="9:9" x14ac:dyDescent="0.3">
      <c r="I47" s="1"/>
    </row>
    <row r="48" spans="9:9" x14ac:dyDescent="0.3">
      <c r="I48" s="1"/>
    </row>
    <row r="49" spans="1:9" x14ac:dyDescent="0.3">
      <c r="I49" s="1"/>
    </row>
    <row r="50" spans="1:9" x14ac:dyDescent="0.3">
      <c r="I50" s="1"/>
    </row>
    <row r="51" spans="1:9" x14ac:dyDescent="0.3">
      <c r="I51" s="1"/>
    </row>
    <row r="52" spans="1:9" x14ac:dyDescent="0.3">
      <c r="I52" s="1"/>
    </row>
    <row r="53" spans="1:9" x14ac:dyDescent="0.3">
      <c r="I53" s="1"/>
    </row>
    <row r="54" spans="1:9" x14ac:dyDescent="0.3">
      <c r="I54" s="1"/>
    </row>
    <row r="55" spans="1:9" x14ac:dyDescent="0.3">
      <c r="I55" s="1"/>
    </row>
    <row r="56" spans="1:9" x14ac:dyDescent="0.3">
      <c r="I56" s="1"/>
    </row>
    <row r="57" spans="1:9" x14ac:dyDescent="0.3">
      <c r="I57" s="1"/>
    </row>
    <row r="58" spans="1:9" x14ac:dyDescent="0.3">
      <c r="I58" s="1"/>
    </row>
    <row r="59" spans="1:9" x14ac:dyDescent="0.3">
      <c r="I59" s="1"/>
    </row>
    <row r="60" spans="1:9" x14ac:dyDescent="0.3">
      <c r="I60" s="1"/>
    </row>
    <row r="61" spans="1:9" x14ac:dyDescent="0.3">
      <c r="I61" s="1"/>
    </row>
    <row r="62" spans="1:9" x14ac:dyDescent="0.3">
      <c r="A62" s="17" t="s">
        <v>71</v>
      </c>
      <c r="B62" s="17"/>
      <c r="C62" s="17"/>
      <c r="D62" s="17"/>
      <c r="E62" s="17"/>
      <c r="F62" s="17"/>
      <c r="G62" s="17"/>
      <c r="H62" s="17"/>
      <c r="I62" s="1"/>
    </row>
    <row r="63" spans="1:9" x14ac:dyDescent="0.3">
      <c r="I63" s="1"/>
    </row>
    <row r="64" spans="1:9" x14ac:dyDescent="0.3">
      <c r="I64" s="1"/>
    </row>
    <row r="65" spans="1:17" x14ac:dyDescent="0.3">
      <c r="I65" s="1"/>
    </row>
    <row r="66" spans="1:17" x14ac:dyDescent="0.3">
      <c r="I66" s="1"/>
    </row>
    <row r="67" spans="1:17" x14ac:dyDescent="0.3">
      <c r="I67" s="1"/>
    </row>
    <row r="68" spans="1:17" x14ac:dyDescent="0.3">
      <c r="I68" s="1"/>
    </row>
    <row r="69" spans="1:17" x14ac:dyDescent="0.3">
      <c r="I69" s="1"/>
    </row>
    <row r="70" spans="1:17" x14ac:dyDescent="0.3">
      <c r="I70" s="1"/>
    </row>
    <row r="71" spans="1:17" x14ac:dyDescent="0.3">
      <c r="I71" s="1"/>
    </row>
    <row r="72" spans="1:17" x14ac:dyDescent="0.3">
      <c r="I72" s="1"/>
    </row>
    <row r="73" spans="1:17" x14ac:dyDescent="0.3">
      <c r="I73" s="1"/>
    </row>
    <row r="74" spans="1:17" x14ac:dyDescent="0.3">
      <c r="I74" s="1"/>
    </row>
    <row r="75" spans="1:17" x14ac:dyDescent="0.3">
      <c r="A75" t="s">
        <v>72</v>
      </c>
      <c r="I75" s="1"/>
    </row>
    <row r="76" spans="1:17" x14ac:dyDescent="0.3">
      <c r="A76" t="s">
        <v>73</v>
      </c>
      <c r="I76" s="1"/>
      <c r="J76" s="18"/>
      <c r="K76" s="18"/>
      <c r="L76" s="18"/>
      <c r="M76" s="18"/>
      <c r="N76" s="18"/>
      <c r="O76" s="18"/>
      <c r="P76" s="18"/>
      <c r="Q76" s="18"/>
    </row>
    <row r="77" spans="1:17" x14ac:dyDescent="0.3">
      <c r="A77" t="s">
        <v>74</v>
      </c>
      <c r="I77" s="1"/>
    </row>
    <row r="78" spans="1:17" x14ac:dyDescent="0.3">
      <c r="I78" s="1"/>
    </row>
    <row r="79" spans="1:17" x14ac:dyDescent="0.3">
      <c r="I79" s="1"/>
    </row>
    <row r="80" spans="1:17" x14ac:dyDescent="0.3">
      <c r="I80" s="1"/>
    </row>
    <row r="81" spans="1:9" x14ac:dyDescent="0.3">
      <c r="I81" s="1"/>
    </row>
    <row r="82" spans="1:9" x14ac:dyDescent="0.3">
      <c r="I82" s="1"/>
    </row>
    <row r="83" spans="1:9" x14ac:dyDescent="0.3">
      <c r="I83" s="1"/>
    </row>
    <row r="84" spans="1:9" x14ac:dyDescent="0.3">
      <c r="I84" s="1"/>
    </row>
    <row r="85" spans="1:9" x14ac:dyDescent="0.3">
      <c r="I85" s="1"/>
    </row>
    <row r="86" spans="1:9" x14ac:dyDescent="0.3">
      <c r="I86" s="1"/>
    </row>
    <row r="87" spans="1:9" x14ac:dyDescent="0.3">
      <c r="I87" s="1"/>
    </row>
    <row r="88" spans="1:9" x14ac:dyDescent="0.3">
      <c r="A88" t="s">
        <v>75</v>
      </c>
      <c r="I88" s="1"/>
    </row>
    <row r="89" spans="1:9" x14ac:dyDescent="0.3">
      <c r="I89" s="1"/>
    </row>
    <row r="90" spans="1:9" x14ac:dyDescent="0.3">
      <c r="I90" s="1"/>
    </row>
    <row r="91" spans="1:9" x14ac:dyDescent="0.3">
      <c r="I91" s="1"/>
    </row>
    <row r="92" spans="1:9" x14ac:dyDescent="0.3">
      <c r="I92" s="1"/>
    </row>
    <row r="93" spans="1:9" x14ac:dyDescent="0.3">
      <c r="I93" s="1"/>
    </row>
    <row r="94" spans="1:9" x14ac:dyDescent="0.3">
      <c r="I94" s="1"/>
    </row>
    <row r="95" spans="1:9" x14ac:dyDescent="0.3">
      <c r="I95" s="1"/>
    </row>
    <row r="96" spans="1:9" x14ac:dyDescent="0.3">
      <c r="I96" s="1"/>
    </row>
    <row r="97" spans="1:9" x14ac:dyDescent="0.3">
      <c r="I97" s="1"/>
    </row>
    <row r="98" spans="1:9" x14ac:dyDescent="0.3">
      <c r="I98" s="1"/>
    </row>
    <row r="99" spans="1:9" x14ac:dyDescent="0.3">
      <c r="I99" s="1"/>
    </row>
    <row r="100" spans="1:9" x14ac:dyDescent="0.3">
      <c r="I100" s="1"/>
    </row>
    <row r="101" spans="1:9" x14ac:dyDescent="0.3">
      <c r="I101" s="1"/>
    </row>
    <row r="102" spans="1:9" x14ac:dyDescent="0.3">
      <c r="I102" s="1"/>
    </row>
    <row r="103" spans="1:9" x14ac:dyDescent="0.3">
      <c r="A103" t="s">
        <v>76</v>
      </c>
      <c r="I103" s="1"/>
    </row>
    <row r="104" spans="1:9" x14ac:dyDescent="0.3">
      <c r="I104" s="1"/>
    </row>
    <row r="105" spans="1:9" x14ac:dyDescent="0.3">
      <c r="I105" s="1"/>
    </row>
    <row r="106" spans="1:9" x14ac:dyDescent="0.3">
      <c r="I106" s="1"/>
    </row>
    <row r="107" spans="1:9" x14ac:dyDescent="0.3">
      <c r="I107" s="1"/>
    </row>
    <row r="108" spans="1:9" x14ac:dyDescent="0.3">
      <c r="I108" s="1"/>
    </row>
    <row r="109" spans="1:9" x14ac:dyDescent="0.3">
      <c r="I109" s="1"/>
    </row>
    <row r="110" spans="1:9" x14ac:dyDescent="0.3">
      <c r="I110" s="1"/>
    </row>
    <row r="111" spans="1:9" x14ac:dyDescent="0.3">
      <c r="I111" s="1"/>
    </row>
    <row r="112" spans="1:9" x14ac:dyDescent="0.3">
      <c r="I112" s="1"/>
    </row>
    <row r="113" spans="9:9" x14ac:dyDescent="0.3">
      <c r="I113" s="1"/>
    </row>
    <row r="114" spans="9:9" x14ac:dyDescent="0.3">
      <c r="I114" s="1"/>
    </row>
    <row r="115" spans="9:9" x14ac:dyDescent="0.3">
      <c r="I115" s="1"/>
    </row>
    <row r="116" spans="9:9" x14ac:dyDescent="0.3">
      <c r="I116" s="1"/>
    </row>
    <row r="117" spans="9:9" x14ac:dyDescent="0.3">
      <c r="I117" s="1"/>
    </row>
    <row r="118" spans="9:9" x14ac:dyDescent="0.3">
      <c r="I118" s="1"/>
    </row>
    <row r="119" spans="9:9" x14ac:dyDescent="0.3">
      <c r="I119" s="1"/>
    </row>
    <row r="120" spans="9:9" x14ac:dyDescent="0.3">
      <c r="I120" s="1"/>
    </row>
    <row r="121" spans="9:9" x14ac:dyDescent="0.3">
      <c r="I121" s="1"/>
    </row>
    <row r="122" spans="9:9" x14ac:dyDescent="0.3">
      <c r="I122" s="1"/>
    </row>
    <row r="123" spans="9:9" x14ac:dyDescent="0.3">
      <c r="I123" s="1"/>
    </row>
    <row r="124" spans="9:9" x14ac:dyDescent="0.3">
      <c r="I124" s="1"/>
    </row>
    <row r="125" spans="9:9" x14ac:dyDescent="0.3">
      <c r="I125" s="1"/>
    </row>
    <row r="126" spans="9:9" x14ac:dyDescent="0.3">
      <c r="I126" s="1"/>
    </row>
    <row r="127" spans="9:9" x14ac:dyDescent="0.3">
      <c r="I127" s="1"/>
    </row>
    <row r="128" spans="9:9" x14ac:dyDescent="0.3">
      <c r="I128" s="1"/>
    </row>
    <row r="129" spans="9:9" x14ac:dyDescent="0.3">
      <c r="I129" s="1"/>
    </row>
    <row r="130" spans="9:9" x14ac:dyDescent="0.3">
      <c r="I130" s="1"/>
    </row>
    <row r="131" spans="9:9" x14ac:dyDescent="0.3">
      <c r="I131" s="1"/>
    </row>
    <row r="132" spans="9:9" x14ac:dyDescent="0.3">
      <c r="I132" s="1"/>
    </row>
    <row r="133" spans="9:9" x14ac:dyDescent="0.3">
      <c r="I133" s="1"/>
    </row>
    <row r="134" spans="9:9" x14ac:dyDescent="0.3">
      <c r="I134" s="1"/>
    </row>
    <row r="135" spans="9:9" x14ac:dyDescent="0.3">
      <c r="I135" s="1"/>
    </row>
    <row r="136" spans="9:9" x14ac:dyDescent="0.3">
      <c r="I136" s="1"/>
    </row>
    <row r="137" spans="9:9" x14ac:dyDescent="0.3">
      <c r="I137" s="1"/>
    </row>
    <row r="138" spans="9:9" x14ac:dyDescent="0.3">
      <c r="I138" s="1"/>
    </row>
    <row r="139" spans="9:9" x14ac:dyDescent="0.3">
      <c r="I139" s="1"/>
    </row>
    <row r="140" spans="9:9" x14ac:dyDescent="0.3">
      <c r="I140" s="1"/>
    </row>
    <row r="141" spans="9:9" x14ac:dyDescent="0.3">
      <c r="I141" s="1"/>
    </row>
    <row r="142" spans="9:9" x14ac:dyDescent="0.3">
      <c r="I142" s="1"/>
    </row>
    <row r="143" spans="9:9" x14ac:dyDescent="0.3">
      <c r="I143" s="1"/>
    </row>
    <row r="144" spans="9:9" x14ac:dyDescent="0.3">
      <c r="I144" s="1"/>
    </row>
    <row r="145" spans="1:9" x14ac:dyDescent="0.3">
      <c r="I145" s="1"/>
    </row>
    <row r="146" spans="1:9" x14ac:dyDescent="0.3">
      <c r="I146" s="1"/>
    </row>
    <row r="147" spans="1:9" x14ac:dyDescent="0.3">
      <c r="I147" s="1"/>
    </row>
    <row r="148" spans="1:9" x14ac:dyDescent="0.3">
      <c r="I148" s="1"/>
    </row>
    <row r="149" spans="1:9" x14ac:dyDescent="0.3">
      <c r="I149" s="1"/>
    </row>
    <row r="150" spans="1:9" x14ac:dyDescent="0.3">
      <c r="A150" t="s">
        <v>77</v>
      </c>
      <c r="I150" s="1"/>
    </row>
    <row r="151" spans="1:9" x14ac:dyDescent="0.3">
      <c r="I151" s="1"/>
    </row>
    <row r="152" spans="1:9" x14ac:dyDescent="0.3">
      <c r="I152" s="1"/>
    </row>
    <row r="153" spans="1:9" x14ac:dyDescent="0.3">
      <c r="I153" s="1"/>
    </row>
    <row r="154" spans="1:9" x14ac:dyDescent="0.3">
      <c r="I154" s="1"/>
    </row>
    <row r="155" spans="1:9" x14ac:dyDescent="0.3">
      <c r="I155" s="1"/>
    </row>
    <row r="156" spans="1:9" x14ac:dyDescent="0.3">
      <c r="I156" s="1"/>
    </row>
    <row r="157" spans="1:9" x14ac:dyDescent="0.3">
      <c r="I157" s="1"/>
    </row>
    <row r="158" spans="1:9" x14ac:dyDescent="0.3">
      <c r="I158" s="1"/>
    </row>
    <row r="159" spans="1:9" x14ac:dyDescent="0.3">
      <c r="I159" s="1"/>
    </row>
    <row r="160" spans="1:9" x14ac:dyDescent="0.3">
      <c r="I160" s="1"/>
    </row>
    <row r="161" spans="1:9" x14ac:dyDescent="0.3">
      <c r="I161" s="1"/>
    </row>
    <row r="162" spans="1:9" x14ac:dyDescent="0.3">
      <c r="I162" s="1"/>
    </row>
    <row r="163" spans="1:9" x14ac:dyDescent="0.3">
      <c r="I163" s="1"/>
    </row>
    <row r="164" spans="1:9" x14ac:dyDescent="0.3">
      <c r="I164" s="1"/>
    </row>
    <row r="165" spans="1:9" x14ac:dyDescent="0.3">
      <c r="I165" s="1"/>
    </row>
    <row r="166" spans="1:9" x14ac:dyDescent="0.3">
      <c r="I166" s="1"/>
    </row>
    <row r="167" spans="1:9" x14ac:dyDescent="0.3">
      <c r="I167" s="1"/>
    </row>
    <row r="168" spans="1:9" x14ac:dyDescent="0.3">
      <c r="I168" s="1"/>
    </row>
    <row r="169" spans="1:9" x14ac:dyDescent="0.3">
      <c r="I169" s="1"/>
    </row>
    <row r="170" spans="1:9" x14ac:dyDescent="0.3">
      <c r="A170" t="s">
        <v>86</v>
      </c>
      <c r="I170" s="1"/>
    </row>
    <row r="171" spans="1:9" x14ac:dyDescent="0.3">
      <c r="I171" s="1"/>
    </row>
    <row r="172" spans="1:9" x14ac:dyDescent="0.3">
      <c r="I172" s="1"/>
    </row>
    <row r="173" spans="1:9" x14ac:dyDescent="0.3">
      <c r="I173" s="1"/>
    </row>
    <row r="174" spans="1:9" x14ac:dyDescent="0.3">
      <c r="I174" s="1"/>
    </row>
    <row r="175" spans="1:9" x14ac:dyDescent="0.3">
      <c r="I175" s="1"/>
    </row>
    <row r="176" spans="1:9" x14ac:dyDescent="0.3">
      <c r="I176" s="1"/>
    </row>
    <row r="177" spans="1:9" x14ac:dyDescent="0.3">
      <c r="I177" s="1"/>
    </row>
    <row r="178" spans="1:9" x14ac:dyDescent="0.3">
      <c r="I178" s="1"/>
    </row>
    <row r="179" spans="1:9" x14ac:dyDescent="0.3">
      <c r="I179" s="1"/>
    </row>
    <row r="180" spans="1:9" x14ac:dyDescent="0.3">
      <c r="I180" s="1"/>
    </row>
    <row r="181" spans="1:9" x14ac:dyDescent="0.3">
      <c r="I181" s="1"/>
    </row>
    <row r="182" spans="1:9" x14ac:dyDescent="0.3">
      <c r="I182" s="1"/>
    </row>
    <row r="183" spans="1:9" x14ac:dyDescent="0.3">
      <c r="I183" s="1"/>
    </row>
    <row r="184" spans="1:9" x14ac:dyDescent="0.3">
      <c r="A184" t="s">
        <v>87</v>
      </c>
      <c r="I184" s="1"/>
    </row>
    <row r="185" spans="1:9" x14ac:dyDescent="0.3">
      <c r="I185" s="1"/>
    </row>
    <row r="186" spans="1:9" x14ac:dyDescent="0.3">
      <c r="I186" s="1"/>
    </row>
    <row r="187" spans="1:9" x14ac:dyDescent="0.3">
      <c r="I187" s="1"/>
    </row>
    <row r="188" spans="1:9" x14ac:dyDescent="0.3">
      <c r="I188" s="1"/>
    </row>
    <row r="189" spans="1:9" x14ac:dyDescent="0.3">
      <c r="I189" s="1"/>
    </row>
    <row r="190" spans="1:9" x14ac:dyDescent="0.3">
      <c r="I190" s="1"/>
    </row>
    <row r="191" spans="1:9" x14ac:dyDescent="0.3">
      <c r="I191" s="1"/>
    </row>
    <row r="192" spans="1:9" x14ac:dyDescent="0.3">
      <c r="I192" s="1"/>
    </row>
    <row r="193" spans="9:9" x14ac:dyDescent="0.3">
      <c r="I193" s="1"/>
    </row>
    <row r="194" spans="9:9" x14ac:dyDescent="0.3">
      <c r="I194" s="1"/>
    </row>
    <row r="195" spans="9:9" x14ac:dyDescent="0.3">
      <c r="I195" s="1"/>
    </row>
    <row r="196" spans="9:9" x14ac:dyDescent="0.3">
      <c r="I196" s="1"/>
    </row>
    <row r="197" spans="9:9" x14ac:dyDescent="0.3">
      <c r="I197" s="1"/>
    </row>
    <row r="198" spans="9:9" x14ac:dyDescent="0.3">
      <c r="I198" s="1"/>
    </row>
    <row r="199" spans="9:9" x14ac:dyDescent="0.3">
      <c r="I199" s="1"/>
    </row>
    <row r="200" spans="9:9" x14ac:dyDescent="0.3">
      <c r="I200" s="1"/>
    </row>
    <row r="201" spans="9:9" x14ac:dyDescent="0.3">
      <c r="I201" s="1"/>
    </row>
    <row r="202" spans="9:9" x14ac:dyDescent="0.3">
      <c r="I202" s="1"/>
    </row>
    <row r="203" spans="9:9" x14ac:dyDescent="0.3">
      <c r="I203" s="1"/>
    </row>
    <row r="204" spans="9:9" x14ac:dyDescent="0.3">
      <c r="I204" s="1"/>
    </row>
    <row r="205" spans="9:9" x14ac:dyDescent="0.3">
      <c r="I205" s="1"/>
    </row>
    <row r="206" spans="9:9" x14ac:dyDescent="0.3">
      <c r="I206" s="1"/>
    </row>
    <row r="207" spans="9:9" x14ac:dyDescent="0.3">
      <c r="I207" s="1"/>
    </row>
    <row r="208" spans="9:9" x14ac:dyDescent="0.3">
      <c r="I208" s="1"/>
    </row>
    <row r="209" spans="9:9" x14ac:dyDescent="0.3">
      <c r="I209" s="1"/>
    </row>
    <row r="210" spans="9:9" x14ac:dyDescent="0.3">
      <c r="I210" s="1"/>
    </row>
    <row r="211" spans="9:9" x14ac:dyDescent="0.3">
      <c r="I211" s="1"/>
    </row>
    <row r="212" spans="9:9" x14ac:dyDescent="0.3">
      <c r="I212" s="1"/>
    </row>
    <row r="213" spans="9:9" x14ac:dyDescent="0.3">
      <c r="I213" s="1"/>
    </row>
    <row r="214" spans="9:9" x14ac:dyDescent="0.3">
      <c r="I214" s="1"/>
    </row>
    <row r="215" spans="9:9" x14ac:dyDescent="0.3">
      <c r="I215" s="1"/>
    </row>
    <row r="216" spans="9:9" x14ac:dyDescent="0.3">
      <c r="I216" s="1"/>
    </row>
    <row r="217" spans="9:9" x14ac:dyDescent="0.3">
      <c r="I217" s="1"/>
    </row>
    <row r="218" spans="9:9" x14ac:dyDescent="0.3">
      <c r="I218" s="1"/>
    </row>
    <row r="219" spans="9:9" x14ac:dyDescent="0.3">
      <c r="I219" s="1"/>
    </row>
    <row r="220" spans="9:9" x14ac:dyDescent="0.3">
      <c r="I220" s="1"/>
    </row>
    <row r="221" spans="9:9" x14ac:dyDescent="0.3">
      <c r="I221" s="1"/>
    </row>
    <row r="222" spans="9:9" x14ac:dyDescent="0.3">
      <c r="I222" s="1"/>
    </row>
    <row r="223" spans="9:9" x14ac:dyDescent="0.3">
      <c r="I223" s="1"/>
    </row>
    <row r="224" spans="9:9" x14ac:dyDescent="0.3">
      <c r="I224" s="1"/>
    </row>
    <row r="225" spans="9:9" x14ac:dyDescent="0.3">
      <c r="I225" s="1"/>
    </row>
    <row r="226" spans="9:9" x14ac:dyDescent="0.3">
      <c r="I226" s="1"/>
    </row>
    <row r="227" spans="9:9" x14ac:dyDescent="0.3">
      <c r="I227" s="1"/>
    </row>
    <row r="228" spans="9:9" x14ac:dyDescent="0.3">
      <c r="I228" s="1"/>
    </row>
    <row r="229" spans="9:9" x14ac:dyDescent="0.3">
      <c r="I229" s="1"/>
    </row>
    <row r="230" spans="9:9" x14ac:dyDescent="0.3">
      <c r="I230" s="1"/>
    </row>
    <row r="231" spans="9:9" x14ac:dyDescent="0.3">
      <c r="I231" s="1"/>
    </row>
    <row r="232" spans="9:9" x14ac:dyDescent="0.3">
      <c r="I232" s="1"/>
    </row>
    <row r="233" spans="9:9" x14ac:dyDescent="0.3">
      <c r="I233" s="1"/>
    </row>
    <row r="234" spans="9:9" x14ac:dyDescent="0.3">
      <c r="I234" s="1"/>
    </row>
    <row r="235" spans="9:9" x14ac:dyDescent="0.3">
      <c r="I235" s="1"/>
    </row>
    <row r="236" spans="9:9" x14ac:dyDescent="0.3">
      <c r="I236" s="1"/>
    </row>
    <row r="237" spans="9:9" x14ac:dyDescent="0.3">
      <c r="I237" s="1"/>
    </row>
    <row r="238" spans="9:9" x14ac:dyDescent="0.3">
      <c r="I238" s="1"/>
    </row>
    <row r="239" spans="9:9" x14ac:dyDescent="0.3">
      <c r="I239" s="1"/>
    </row>
    <row r="240" spans="9:9" x14ac:dyDescent="0.3">
      <c r="I240" s="1"/>
    </row>
    <row r="241" spans="9:9" x14ac:dyDescent="0.3">
      <c r="I241" s="1"/>
    </row>
    <row r="242" spans="9:9" x14ac:dyDescent="0.3">
      <c r="I242" s="1"/>
    </row>
    <row r="243" spans="9:9" x14ac:dyDescent="0.3">
      <c r="I243" s="1"/>
    </row>
    <row r="244" spans="9:9" x14ac:dyDescent="0.3">
      <c r="I244" s="1"/>
    </row>
    <row r="245" spans="9:9" x14ac:dyDescent="0.3">
      <c r="I245" s="1"/>
    </row>
    <row r="246" spans="9:9" x14ac:dyDescent="0.3">
      <c r="I246" s="1"/>
    </row>
    <row r="247" spans="9:9" x14ac:dyDescent="0.3">
      <c r="I247" s="1"/>
    </row>
    <row r="248" spans="9:9" x14ac:dyDescent="0.3">
      <c r="I248" s="1"/>
    </row>
    <row r="249" spans="9:9" x14ac:dyDescent="0.3">
      <c r="I249" s="1"/>
    </row>
    <row r="250" spans="9:9" x14ac:dyDescent="0.3">
      <c r="I250" s="1"/>
    </row>
    <row r="251" spans="9:9" x14ac:dyDescent="0.3">
      <c r="I251" s="1"/>
    </row>
    <row r="252" spans="9:9" x14ac:dyDescent="0.3">
      <c r="I252" s="1"/>
    </row>
    <row r="253" spans="9:9" x14ac:dyDescent="0.3">
      <c r="I253" s="1"/>
    </row>
    <row r="254" spans="9:9" x14ac:dyDescent="0.3">
      <c r="I254" s="1"/>
    </row>
    <row r="255" spans="9:9" x14ac:dyDescent="0.3">
      <c r="I255" s="1"/>
    </row>
    <row r="256" spans="9:9" x14ac:dyDescent="0.3">
      <c r="I256" s="1"/>
    </row>
    <row r="257" spans="9:9" x14ac:dyDescent="0.3">
      <c r="I257" s="1"/>
    </row>
    <row r="258" spans="9:9" x14ac:dyDescent="0.3">
      <c r="I258" s="1"/>
    </row>
    <row r="259" spans="9:9" x14ac:dyDescent="0.3">
      <c r="I259" s="1"/>
    </row>
    <row r="260" spans="9:9" x14ac:dyDescent="0.3">
      <c r="I260" s="1"/>
    </row>
    <row r="261" spans="9:9" x14ac:dyDescent="0.3">
      <c r="I261" s="1"/>
    </row>
    <row r="262" spans="9:9" x14ac:dyDescent="0.3">
      <c r="I262" s="1"/>
    </row>
    <row r="263" spans="9:9" x14ac:dyDescent="0.3">
      <c r="I263" s="1"/>
    </row>
    <row r="264" spans="9:9" x14ac:dyDescent="0.3">
      <c r="I264" s="1"/>
    </row>
    <row r="265" spans="9:9" x14ac:dyDescent="0.3">
      <c r="I265" s="1"/>
    </row>
    <row r="266" spans="9:9" x14ac:dyDescent="0.3">
      <c r="I266" s="1"/>
    </row>
    <row r="267" spans="9:9" x14ac:dyDescent="0.3">
      <c r="I267" s="1"/>
    </row>
    <row r="268" spans="9:9" x14ac:dyDescent="0.3">
      <c r="I268" s="1"/>
    </row>
    <row r="269" spans="9:9" x14ac:dyDescent="0.3">
      <c r="I269" s="1"/>
    </row>
    <row r="270" spans="9:9" x14ac:dyDescent="0.3">
      <c r="I270" s="1"/>
    </row>
    <row r="271" spans="9:9" x14ac:dyDescent="0.3">
      <c r="I271" s="1"/>
    </row>
    <row r="272" spans="9:9" x14ac:dyDescent="0.3">
      <c r="I272" s="1"/>
    </row>
    <row r="273" spans="9:9" x14ac:dyDescent="0.3">
      <c r="I273" s="1"/>
    </row>
    <row r="274" spans="9:9" x14ac:dyDescent="0.3">
      <c r="I274" s="1"/>
    </row>
    <row r="275" spans="9:9" x14ac:dyDescent="0.3">
      <c r="I275" s="1"/>
    </row>
    <row r="276" spans="9:9" x14ac:dyDescent="0.3">
      <c r="I276" s="1"/>
    </row>
    <row r="277" spans="9:9" x14ac:dyDescent="0.3">
      <c r="I277" s="1"/>
    </row>
    <row r="278" spans="9:9" x14ac:dyDescent="0.3">
      <c r="I278" s="1"/>
    </row>
    <row r="279" spans="9:9" x14ac:dyDescent="0.3">
      <c r="I279" s="1"/>
    </row>
    <row r="280" spans="9:9" x14ac:dyDescent="0.3">
      <c r="I280" s="1"/>
    </row>
    <row r="281" spans="9:9" x14ac:dyDescent="0.3">
      <c r="I281" s="1"/>
    </row>
    <row r="282" spans="9:9" x14ac:dyDescent="0.3">
      <c r="I282" s="1"/>
    </row>
    <row r="283" spans="9:9" x14ac:dyDescent="0.3">
      <c r="I283" s="1"/>
    </row>
    <row r="284" spans="9:9" x14ac:dyDescent="0.3">
      <c r="I284" s="1"/>
    </row>
    <row r="285" spans="9:9" x14ac:dyDescent="0.3">
      <c r="I285" s="1"/>
    </row>
    <row r="286" spans="9:9" x14ac:dyDescent="0.3">
      <c r="I286" s="1"/>
    </row>
    <row r="287" spans="9:9" x14ac:dyDescent="0.3">
      <c r="I287" s="1"/>
    </row>
    <row r="288" spans="9:9" x14ac:dyDescent="0.3">
      <c r="I288" s="1"/>
    </row>
    <row r="289" spans="9:9" x14ac:dyDescent="0.3">
      <c r="I289" s="1"/>
    </row>
    <row r="290" spans="9:9" x14ac:dyDescent="0.3">
      <c r="I290" s="1"/>
    </row>
    <row r="291" spans="9:9" x14ac:dyDescent="0.3">
      <c r="I291" s="1"/>
    </row>
    <row r="292" spans="9:9" x14ac:dyDescent="0.3">
      <c r="I292" s="1"/>
    </row>
    <row r="293" spans="9:9" x14ac:dyDescent="0.3">
      <c r="I293" s="1"/>
    </row>
    <row r="294" spans="9:9" x14ac:dyDescent="0.3">
      <c r="I294" s="1"/>
    </row>
    <row r="295" spans="9:9" x14ac:dyDescent="0.3">
      <c r="I295" s="1"/>
    </row>
    <row r="296" spans="9:9" x14ac:dyDescent="0.3">
      <c r="I296" s="1"/>
    </row>
    <row r="297" spans="9:9" x14ac:dyDescent="0.3">
      <c r="I297" s="1"/>
    </row>
    <row r="298" spans="9:9" x14ac:dyDescent="0.3">
      <c r="I298" s="1"/>
    </row>
    <row r="299" spans="9:9" x14ac:dyDescent="0.3">
      <c r="I299" s="1"/>
    </row>
    <row r="300" spans="9:9" x14ac:dyDescent="0.3">
      <c r="I300" s="1"/>
    </row>
    <row r="301" spans="9:9" x14ac:dyDescent="0.3">
      <c r="I301" s="1"/>
    </row>
    <row r="302" spans="9:9" x14ac:dyDescent="0.3">
      <c r="I302" s="1"/>
    </row>
    <row r="303" spans="9:9" x14ac:dyDescent="0.3">
      <c r="I303" s="1"/>
    </row>
    <row r="304" spans="9:9" x14ac:dyDescent="0.3">
      <c r="I304" s="1"/>
    </row>
    <row r="305" spans="9:9" x14ac:dyDescent="0.3">
      <c r="I305" s="1"/>
    </row>
    <row r="306" spans="9:9" x14ac:dyDescent="0.3">
      <c r="I306" s="1"/>
    </row>
    <row r="307" spans="9:9" x14ac:dyDescent="0.3">
      <c r="I307" s="1"/>
    </row>
    <row r="308" spans="9:9" x14ac:dyDescent="0.3">
      <c r="I308" s="1"/>
    </row>
    <row r="309" spans="9:9" x14ac:dyDescent="0.3">
      <c r="I309" s="1"/>
    </row>
    <row r="310" spans="9:9" x14ac:dyDescent="0.3">
      <c r="I310" s="1"/>
    </row>
    <row r="311" spans="9:9" x14ac:dyDescent="0.3">
      <c r="I311" s="1"/>
    </row>
    <row r="312" spans="9:9" x14ac:dyDescent="0.3">
      <c r="I312" s="1"/>
    </row>
    <row r="313" spans="9:9" x14ac:dyDescent="0.3">
      <c r="I313" s="1"/>
    </row>
    <row r="314" spans="9:9" x14ac:dyDescent="0.3">
      <c r="I314" s="1"/>
    </row>
    <row r="315" spans="9:9" x14ac:dyDescent="0.3">
      <c r="I315" s="1"/>
    </row>
    <row r="316" spans="9:9" x14ac:dyDescent="0.3">
      <c r="I316" s="1"/>
    </row>
    <row r="317" spans="9:9" x14ac:dyDescent="0.3">
      <c r="I317" s="1"/>
    </row>
    <row r="318" spans="9:9" x14ac:dyDescent="0.3">
      <c r="I318" s="1"/>
    </row>
    <row r="319" spans="9:9" x14ac:dyDescent="0.3">
      <c r="I319" s="1"/>
    </row>
    <row r="320" spans="9:9" x14ac:dyDescent="0.3">
      <c r="I320" s="1"/>
    </row>
    <row r="321" spans="9:9" x14ac:dyDescent="0.3">
      <c r="I321" s="1"/>
    </row>
    <row r="322" spans="9:9" x14ac:dyDescent="0.3">
      <c r="I322" s="1"/>
    </row>
    <row r="323" spans="9:9" x14ac:dyDescent="0.3">
      <c r="I323" s="1"/>
    </row>
    <row r="324" spans="9:9" x14ac:dyDescent="0.3">
      <c r="I324" s="1"/>
    </row>
    <row r="325" spans="9:9" x14ac:dyDescent="0.3">
      <c r="I325" s="1"/>
    </row>
    <row r="326" spans="9:9" x14ac:dyDescent="0.3">
      <c r="I326" s="1"/>
    </row>
    <row r="327" spans="9:9" x14ac:dyDescent="0.3">
      <c r="I327" s="1"/>
    </row>
    <row r="328" spans="9:9" x14ac:dyDescent="0.3">
      <c r="I328" s="1"/>
    </row>
    <row r="329" spans="9:9" x14ac:dyDescent="0.3">
      <c r="I329" s="1"/>
    </row>
    <row r="330" spans="9:9" x14ac:dyDescent="0.3">
      <c r="I330" s="1"/>
    </row>
    <row r="331" spans="9:9" x14ac:dyDescent="0.3">
      <c r="I331" s="1"/>
    </row>
    <row r="332" spans="9:9" x14ac:dyDescent="0.3">
      <c r="I332" s="1"/>
    </row>
    <row r="333" spans="9:9" x14ac:dyDescent="0.3">
      <c r="I333" s="1"/>
    </row>
    <row r="334" spans="9:9" x14ac:dyDescent="0.3">
      <c r="I334" s="1"/>
    </row>
    <row r="335" spans="9:9" x14ac:dyDescent="0.3">
      <c r="I335" s="1"/>
    </row>
    <row r="336" spans="9:9" x14ac:dyDescent="0.3">
      <c r="I336" s="1"/>
    </row>
    <row r="337" spans="9:9" x14ac:dyDescent="0.3">
      <c r="I337" s="1"/>
    </row>
    <row r="338" spans="9:9" x14ac:dyDescent="0.3">
      <c r="I338" s="1"/>
    </row>
    <row r="339" spans="9:9" x14ac:dyDescent="0.3">
      <c r="I339" s="1"/>
    </row>
    <row r="340" spans="9:9" x14ac:dyDescent="0.3">
      <c r="I340" s="1"/>
    </row>
    <row r="341" spans="9:9" x14ac:dyDescent="0.3">
      <c r="I341" s="1"/>
    </row>
    <row r="342" spans="9:9" x14ac:dyDescent="0.3">
      <c r="I342" s="1"/>
    </row>
    <row r="343" spans="9:9" x14ac:dyDescent="0.3">
      <c r="I343" s="1"/>
    </row>
    <row r="344" spans="9:9" x14ac:dyDescent="0.3">
      <c r="I344" s="1"/>
    </row>
    <row r="345" spans="9:9" x14ac:dyDescent="0.3">
      <c r="I345" s="1"/>
    </row>
    <row r="346" spans="9:9" x14ac:dyDescent="0.3">
      <c r="I346" s="1"/>
    </row>
    <row r="347" spans="9:9" x14ac:dyDescent="0.3">
      <c r="I347" s="1"/>
    </row>
    <row r="348" spans="9:9" x14ac:dyDescent="0.3">
      <c r="I348" s="1"/>
    </row>
    <row r="349" spans="9:9" x14ac:dyDescent="0.3">
      <c r="I349" s="1"/>
    </row>
    <row r="350" spans="9:9" x14ac:dyDescent="0.3">
      <c r="I350" s="1"/>
    </row>
    <row r="351" spans="9:9" x14ac:dyDescent="0.3">
      <c r="I351" s="1"/>
    </row>
    <row r="352" spans="9:9" x14ac:dyDescent="0.3">
      <c r="I352" s="1"/>
    </row>
    <row r="353" spans="9:9" x14ac:dyDescent="0.3">
      <c r="I353" s="1"/>
    </row>
    <row r="354" spans="9:9" x14ac:dyDescent="0.3">
      <c r="I354" s="1"/>
    </row>
    <row r="355" spans="9:9" x14ac:dyDescent="0.3">
      <c r="I355" s="1"/>
    </row>
    <row r="356" spans="9:9" x14ac:dyDescent="0.3">
      <c r="I356" s="1"/>
    </row>
    <row r="357" spans="9:9" x14ac:dyDescent="0.3">
      <c r="I357" s="1"/>
    </row>
    <row r="358" spans="9:9" x14ac:dyDescent="0.3">
      <c r="I358" s="1"/>
    </row>
    <row r="359" spans="9:9" x14ac:dyDescent="0.3">
      <c r="I359" s="1"/>
    </row>
    <row r="360" spans="9:9" x14ac:dyDescent="0.3">
      <c r="I360" s="1"/>
    </row>
    <row r="361" spans="9:9" x14ac:dyDescent="0.3">
      <c r="I361" s="1"/>
    </row>
    <row r="362" spans="9:9" x14ac:dyDescent="0.3">
      <c r="I362" s="1"/>
    </row>
    <row r="363" spans="9:9" x14ac:dyDescent="0.3">
      <c r="I363" s="1"/>
    </row>
    <row r="364" spans="9:9" x14ac:dyDescent="0.3">
      <c r="I364" s="1"/>
    </row>
    <row r="365" spans="9:9" x14ac:dyDescent="0.3">
      <c r="I365" s="1"/>
    </row>
    <row r="366" spans="9:9" x14ac:dyDescent="0.3">
      <c r="I366" s="1"/>
    </row>
    <row r="367" spans="9:9" x14ac:dyDescent="0.3">
      <c r="I367" s="1"/>
    </row>
    <row r="368" spans="9:9" x14ac:dyDescent="0.3">
      <c r="I368" s="1"/>
    </row>
    <row r="369" spans="9:9" x14ac:dyDescent="0.3">
      <c r="I369" s="1"/>
    </row>
    <row r="370" spans="9:9" x14ac:dyDescent="0.3">
      <c r="I370" s="1"/>
    </row>
    <row r="371" spans="9:9" x14ac:dyDescent="0.3">
      <c r="I371" s="1"/>
    </row>
    <row r="372" spans="9:9" x14ac:dyDescent="0.3">
      <c r="I372" s="1"/>
    </row>
    <row r="373" spans="9:9" x14ac:dyDescent="0.3">
      <c r="I373" s="1"/>
    </row>
    <row r="374" spans="9:9" x14ac:dyDescent="0.3">
      <c r="I374" s="1"/>
    </row>
    <row r="375" spans="9:9" x14ac:dyDescent="0.3">
      <c r="I375" s="1"/>
    </row>
    <row r="376" spans="9:9" x14ac:dyDescent="0.3">
      <c r="I376" s="1"/>
    </row>
    <row r="377" spans="9:9" x14ac:dyDescent="0.3">
      <c r="I377" s="1"/>
    </row>
    <row r="378" spans="9:9" x14ac:dyDescent="0.3">
      <c r="I378" s="1"/>
    </row>
    <row r="379" spans="9:9" x14ac:dyDescent="0.3">
      <c r="I379" s="1"/>
    </row>
    <row r="380" spans="9:9" x14ac:dyDescent="0.3">
      <c r="I380" s="1"/>
    </row>
    <row r="381" spans="9:9" x14ac:dyDescent="0.3">
      <c r="I381" s="1"/>
    </row>
    <row r="382" spans="9:9" x14ac:dyDescent="0.3">
      <c r="I382" s="1"/>
    </row>
    <row r="383" spans="9:9" x14ac:dyDescent="0.3">
      <c r="I383" s="1"/>
    </row>
    <row r="384" spans="9:9" x14ac:dyDescent="0.3">
      <c r="I384" s="1"/>
    </row>
    <row r="385" spans="9:9" x14ac:dyDescent="0.3">
      <c r="I385" s="1"/>
    </row>
    <row r="386" spans="9:9" x14ac:dyDescent="0.3">
      <c r="I386" s="1"/>
    </row>
    <row r="387" spans="9:9" x14ac:dyDescent="0.3">
      <c r="I387" s="1"/>
    </row>
    <row r="388" spans="9:9" x14ac:dyDescent="0.3">
      <c r="I388" s="1"/>
    </row>
    <row r="389" spans="9:9" x14ac:dyDescent="0.3">
      <c r="I389" s="1"/>
    </row>
    <row r="390" spans="9:9" x14ac:dyDescent="0.3">
      <c r="I390" s="1"/>
    </row>
    <row r="391" spans="9:9" x14ac:dyDescent="0.3">
      <c r="I391" s="1"/>
    </row>
    <row r="392" spans="9:9" x14ac:dyDescent="0.3">
      <c r="I392" s="1"/>
    </row>
    <row r="393" spans="9:9" x14ac:dyDescent="0.3">
      <c r="I393" s="1"/>
    </row>
    <row r="394" spans="9:9" x14ac:dyDescent="0.3">
      <c r="I394" s="1"/>
    </row>
    <row r="395" spans="9:9" x14ac:dyDescent="0.3">
      <c r="I395" s="1"/>
    </row>
    <row r="396" spans="9:9" x14ac:dyDescent="0.3">
      <c r="I396" s="1"/>
    </row>
    <row r="397" spans="9:9" x14ac:dyDescent="0.3">
      <c r="I397" s="1"/>
    </row>
    <row r="398" spans="9:9" x14ac:dyDescent="0.3">
      <c r="I398" s="1"/>
    </row>
    <row r="399" spans="9:9" x14ac:dyDescent="0.3">
      <c r="I399" s="1"/>
    </row>
    <row r="400" spans="9:9" x14ac:dyDescent="0.3">
      <c r="I400" s="1"/>
    </row>
    <row r="401" spans="9:9" x14ac:dyDescent="0.3">
      <c r="I401" s="1"/>
    </row>
    <row r="402" spans="9:9" x14ac:dyDescent="0.3">
      <c r="I402" s="1"/>
    </row>
    <row r="403" spans="9:9" x14ac:dyDescent="0.3">
      <c r="I403" s="1"/>
    </row>
    <row r="404" spans="9:9" x14ac:dyDescent="0.3">
      <c r="I404" s="1"/>
    </row>
    <row r="405" spans="9:9" x14ac:dyDescent="0.3">
      <c r="I405" s="1"/>
    </row>
    <row r="406" spans="9:9" x14ac:dyDescent="0.3">
      <c r="I406" s="1"/>
    </row>
    <row r="407" spans="9:9" x14ac:dyDescent="0.3">
      <c r="I407" s="1"/>
    </row>
    <row r="408" spans="9:9" x14ac:dyDescent="0.3">
      <c r="I408" s="1"/>
    </row>
  </sheetData>
  <mergeCells count="7">
    <mergeCell ref="A62:H62"/>
    <mergeCell ref="J76:Q76"/>
    <mergeCell ref="A1:R1"/>
    <mergeCell ref="A2:R2"/>
    <mergeCell ref="A3:D3"/>
    <mergeCell ref="J3:Q3"/>
    <mergeCell ref="B15:H1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AFAFB-289F-420A-A5E3-D994B61C2096}">
  <dimension ref="B1:F74"/>
  <sheetViews>
    <sheetView showGridLines="0" view="pageLayout" zoomScaleNormal="100" workbookViewId="0">
      <selection activeCell="B74" sqref="B74:F74"/>
    </sheetView>
  </sheetViews>
  <sheetFormatPr defaultRowHeight="14.4" x14ac:dyDescent="0.3"/>
  <cols>
    <col min="2" max="2" width="23.5546875" bestFit="1" customWidth="1"/>
    <col min="3" max="3" width="6.44140625" bestFit="1" customWidth="1"/>
    <col min="4" max="4" width="7.5546875" bestFit="1" customWidth="1"/>
    <col min="5" max="5" width="20.21875" bestFit="1" customWidth="1"/>
    <col min="6" max="6" width="8.109375" bestFit="1" customWidth="1"/>
  </cols>
  <sheetData>
    <row r="1" spans="2:6" x14ac:dyDescent="0.3">
      <c r="B1" s="7" t="s">
        <v>92</v>
      </c>
    </row>
    <row r="2" spans="2:6" x14ac:dyDescent="0.3">
      <c r="B2" s="2" t="s">
        <v>69</v>
      </c>
      <c r="C2" s="3" t="s" vm="1">
        <v>78</v>
      </c>
      <c r="E2" s="7" t="s">
        <v>93</v>
      </c>
      <c r="F2" s="7"/>
    </row>
    <row r="3" spans="2:6" x14ac:dyDescent="0.3">
      <c r="B3" s="2" t="s">
        <v>0</v>
      </c>
      <c r="C3" s="3" t="s" vm="3">
        <v>78</v>
      </c>
      <c r="E3" s="7" t="s">
        <v>94</v>
      </c>
      <c r="F3" s="7"/>
    </row>
    <row r="4" spans="2:6" ht="15" thickBot="1" x14ac:dyDescent="0.35">
      <c r="B4" s="2" t="s">
        <v>68</v>
      </c>
      <c r="C4" s="3" t="s" vm="2">
        <v>78</v>
      </c>
    </row>
    <row r="6" spans="2:6" x14ac:dyDescent="0.3">
      <c r="B6" s="29" t="s">
        <v>88</v>
      </c>
      <c r="C6" s="28" t="s">
        <v>89</v>
      </c>
      <c r="D6" s="28" t="s">
        <v>90</v>
      </c>
      <c r="E6" s="28" t="s">
        <v>91</v>
      </c>
      <c r="F6" s="30" t="s">
        <v>81</v>
      </c>
    </row>
    <row r="7" spans="2:6" x14ac:dyDescent="0.3">
      <c r="B7" s="4" t="s">
        <v>11</v>
      </c>
      <c r="C7" s="8">
        <v>1421158.96</v>
      </c>
      <c r="D7" s="8">
        <v>2889321.88</v>
      </c>
      <c r="E7" s="8">
        <v>10924012.960000001</v>
      </c>
      <c r="F7" s="6">
        <v>3.7808224260565946</v>
      </c>
    </row>
    <row r="8" spans="2:6" x14ac:dyDescent="0.3">
      <c r="B8" s="4" t="s">
        <v>44</v>
      </c>
      <c r="C8" s="9"/>
      <c r="D8" s="9">
        <v>162534.09</v>
      </c>
      <c r="E8" s="9">
        <v>805675.63</v>
      </c>
      <c r="F8" s="6">
        <v>4.956963982140608</v>
      </c>
    </row>
    <row r="9" spans="2:6" x14ac:dyDescent="0.3">
      <c r="B9" s="4" t="s">
        <v>10</v>
      </c>
      <c r="C9" s="9">
        <v>12169170.460000001</v>
      </c>
      <c r="D9" s="9">
        <v>37506624.100000001</v>
      </c>
      <c r="E9" s="9">
        <v>82089923.829999998</v>
      </c>
      <c r="F9" s="6">
        <v>2.1886780215444661</v>
      </c>
    </row>
    <row r="10" spans="2:6" x14ac:dyDescent="0.3">
      <c r="B10" s="4" t="s">
        <v>13</v>
      </c>
      <c r="C10" s="9">
        <v>351590.32</v>
      </c>
      <c r="D10" s="9">
        <v>740367.8</v>
      </c>
      <c r="E10" s="9">
        <v>2265407.25</v>
      </c>
      <c r="F10" s="6">
        <v>3.0598403253085831</v>
      </c>
    </row>
    <row r="11" spans="2:6" x14ac:dyDescent="0.3">
      <c r="B11" s="4" t="s">
        <v>30</v>
      </c>
      <c r="C11" s="9">
        <v>181917.29</v>
      </c>
      <c r="D11" s="9">
        <v>674348.67</v>
      </c>
      <c r="E11" s="9">
        <v>3171742.1</v>
      </c>
      <c r="F11" s="6">
        <v>4.7034156677435126</v>
      </c>
    </row>
    <row r="12" spans="2:6" x14ac:dyDescent="0.3">
      <c r="B12" s="4" t="s">
        <v>2</v>
      </c>
      <c r="C12" s="9">
        <v>7176248.0199999996</v>
      </c>
      <c r="D12" s="9">
        <v>23669537.93</v>
      </c>
      <c r="E12" s="9">
        <v>52979606.530000001</v>
      </c>
      <c r="F12" s="6">
        <v>2.238303370631114</v>
      </c>
    </row>
    <row r="13" spans="2:6" x14ac:dyDescent="0.3">
      <c r="B13" s="4" t="s">
        <v>3</v>
      </c>
      <c r="C13" s="9">
        <v>9582893.7400000002</v>
      </c>
      <c r="D13" s="9">
        <v>17675320.82</v>
      </c>
      <c r="E13" s="9">
        <v>61116567.130000003</v>
      </c>
      <c r="F13" s="6">
        <v>3.4577345301051232</v>
      </c>
    </row>
    <row r="14" spans="2:6" x14ac:dyDescent="0.3">
      <c r="B14" s="4" t="s">
        <v>60</v>
      </c>
      <c r="C14" s="9">
        <v>852541.07</v>
      </c>
      <c r="D14" s="9">
        <v>1772715.57</v>
      </c>
      <c r="E14" s="9">
        <v>6312296.3700000001</v>
      </c>
      <c r="F14" s="6">
        <v>3.5608060744905625</v>
      </c>
    </row>
    <row r="15" spans="2:6" x14ac:dyDescent="0.3">
      <c r="B15" s="4" t="s">
        <v>38</v>
      </c>
      <c r="C15" s="9">
        <v>241323.21</v>
      </c>
      <c r="D15" s="9">
        <v>826086.99</v>
      </c>
      <c r="E15" s="9">
        <v>4072008.35</v>
      </c>
      <c r="F15" s="6">
        <v>4.929273066024197</v>
      </c>
    </row>
    <row r="16" spans="2:6" x14ac:dyDescent="0.3">
      <c r="B16" s="4" t="s">
        <v>42</v>
      </c>
      <c r="C16" s="9">
        <v>597546.22</v>
      </c>
      <c r="D16" s="9">
        <v>1323922.69</v>
      </c>
      <c r="E16" s="9">
        <v>5508504.8600000003</v>
      </c>
      <c r="F16" s="6">
        <v>4.1607451111816811</v>
      </c>
    </row>
    <row r="17" spans="2:6" x14ac:dyDescent="0.3">
      <c r="B17" s="4" t="s">
        <v>37</v>
      </c>
      <c r="C17" s="9"/>
      <c r="D17" s="9">
        <v>417961.2</v>
      </c>
      <c r="E17" s="9">
        <v>3017815.13</v>
      </c>
      <c r="F17" s="6">
        <v>7.2203236329113798</v>
      </c>
    </row>
    <row r="18" spans="2:6" x14ac:dyDescent="0.3">
      <c r="B18" s="4" t="s">
        <v>17</v>
      </c>
      <c r="C18" s="9">
        <v>905096.71</v>
      </c>
      <c r="D18" s="9">
        <v>2196627.85</v>
      </c>
      <c r="E18" s="9">
        <v>7671381.2999999998</v>
      </c>
      <c r="F18" s="6">
        <v>3.4923445498517189</v>
      </c>
    </row>
    <row r="19" spans="2:6" x14ac:dyDescent="0.3">
      <c r="B19" s="4" t="s">
        <v>56</v>
      </c>
      <c r="C19" s="9">
        <v>462637.92</v>
      </c>
      <c r="D19" s="9">
        <v>1179768.76</v>
      </c>
      <c r="E19" s="9">
        <v>4247167.71</v>
      </c>
      <c r="F19" s="6">
        <v>3.6000001474865293</v>
      </c>
    </row>
    <row r="20" spans="2:6" x14ac:dyDescent="0.3">
      <c r="B20" s="4" t="s">
        <v>49</v>
      </c>
      <c r="C20" s="9">
        <v>1143407.8500000001</v>
      </c>
      <c r="D20" s="9">
        <v>2752286.63</v>
      </c>
      <c r="E20" s="9">
        <v>9285416.5999999996</v>
      </c>
      <c r="F20" s="6">
        <v>3.3737098813723483</v>
      </c>
    </row>
    <row r="21" spans="2:6" x14ac:dyDescent="0.3">
      <c r="B21" s="4" t="s">
        <v>65</v>
      </c>
      <c r="C21" s="9">
        <v>1669064.37</v>
      </c>
      <c r="D21" s="9">
        <v>2473054.08</v>
      </c>
      <c r="E21" s="9">
        <v>7545512.4199999999</v>
      </c>
      <c r="F21" s="6">
        <v>3.0510907468711723</v>
      </c>
    </row>
    <row r="22" spans="2:6" x14ac:dyDescent="0.3">
      <c r="B22" s="4" t="s">
        <v>34</v>
      </c>
      <c r="C22" s="9">
        <v>287996.74</v>
      </c>
      <c r="D22" s="9">
        <v>756818.22</v>
      </c>
      <c r="E22" s="9">
        <v>1868914.36</v>
      </c>
      <c r="F22" s="6">
        <v>2.4694362670074197</v>
      </c>
    </row>
    <row r="23" spans="2:6" x14ac:dyDescent="0.3">
      <c r="B23" s="4" t="s">
        <v>21</v>
      </c>
      <c r="C23" s="9">
        <v>802783.11</v>
      </c>
      <c r="D23" s="9">
        <v>1717525.22</v>
      </c>
      <c r="E23" s="9">
        <v>4140120.59</v>
      </c>
      <c r="F23" s="6">
        <v>2.4105151655356769</v>
      </c>
    </row>
    <row r="24" spans="2:6" x14ac:dyDescent="0.3">
      <c r="B24" s="4" t="s">
        <v>61</v>
      </c>
      <c r="C24" s="9">
        <v>2609242.38</v>
      </c>
      <c r="D24" s="9">
        <v>6265231.9800000004</v>
      </c>
      <c r="E24" s="9">
        <v>15171675.699999999</v>
      </c>
      <c r="F24" s="6">
        <v>2.4215664716695771</v>
      </c>
    </row>
    <row r="25" spans="2:6" x14ac:dyDescent="0.3">
      <c r="B25" s="4" t="s">
        <v>33</v>
      </c>
      <c r="C25" s="9">
        <v>118429.03</v>
      </c>
      <c r="D25" s="9">
        <v>648682.66</v>
      </c>
      <c r="E25" s="9">
        <v>1854965.87</v>
      </c>
      <c r="F25" s="6">
        <v>2.8595891094113721</v>
      </c>
    </row>
    <row r="26" spans="2:6" x14ac:dyDescent="0.3">
      <c r="B26" s="4" t="s">
        <v>46</v>
      </c>
      <c r="C26" s="9"/>
      <c r="D26" s="9">
        <v>143154.04</v>
      </c>
      <c r="E26" s="9">
        <v>722409.08</v>
      </c>
      <c r="F26" s="6">
        <v>5.04637577814779</v>
      </c>
    </row>
    <row r="27" spans="2:6" x14ac:dyDescent="0.3">
      <c r="B27" s="4" t="s">
        <v>36</v>
      </c>
      <c r="C27" s="9">
        <v>104825.53</v>
      </c>
      <c r="D27" s="9">
        <v>748506.75</v>
      </c>
      <c r="E27" s="9">
        <v>2345406.36</v>
      </c>
      <c r="F27" s="6">
        <v>3.1334471733220841</v>
      </c>
    </row>
    <row r="28" spans="2:6" x14ac:dyDescent="0.3">
      <c r="B28" s="4" t="s">
        <v>57</v>
      </c>
      <c r="C28" s="9">
        <v>1804484.17</v>
      </c>
      <c r="D28" s="9">
        <v>2609448.62</v>
      </c>
      <c r="E28" s="9">
        <v>11938162.93</v>
      </c>
      <c r="F28" s="6">
        <v>4.5749752796435592</v>
      </c>
    </row>
    <row r="29" spans="2:6" x14ac:dyDescent="0.3">
      <c r="B29" s="4" t="s">
        <v>22</v>
      </c>
      <c r="C29" s="9">
        <v>2342107.9</v>
      </c>
      <c r="D29" s="9">
        <v>3462178.64</v>
      </c>
      <c r="E29" s="9">
        <v>12420697.800000001</v>
      </c>
      <c r="F29" s="6">
        <v>3.5875381057749234</v>
      </c>
    </row>
    <row r="30" spans="2:6" x14ac:dyDescent="0.3">
      <c r="B30" s="4" t="s">
        <v>31</v>
      </c>
      <c r="C30" s="9">
        <v>181128.45</v>
      </c>
      <c r="D30" s="9">
        <v>679745</v>
      </c>
      <c r="E30" s="9">
        <v>3638823.64</v>
      </c>
      <c r="F30" s="6">
        <v>5.3532186923037317</v>
      </c>
    </row>
    <row r="31" spans="2:6" x14ac:dyDescent="0.3">
      <c r="B31" s="4" t="s">
        <v>43</v>
      </c>
      <c r="C31" s="9">
        <v>416982.09</v>
      </c>
      <c r="D31" s="9">
        <v>833074.59</v>
      </c>
      <c r="E31" s="9">
        <v>4128023.44</v>
      </c>
      <c r="F31" s="6">
        <v>4.9551666676089594</v>
      </c>
    </row>
    <row r="32" spans="2:6" x14ac:dyDescent="0.3">
      <c r="B32" s="4" t="s">
        <v>41</v>
      </c>
      <c r="C32" s="9">
        <v>458809.95</v>
      </c>
      <c r="D32" s="9">
        <v>1317625.2</v>
      </c>
      <c r="E32" s="9">
        <v>5163762.3899999997</v>
      </c>
      <c r="F32" s="6">
        <v>3.9189918271144175</v>
      </c>
    </row>
    <row r="33" spans="2:6" x14ac:dyDescent="0.3">
      <c r="B33" s="4" t="s">
        <v>26</v>
      </c>
      <c r="C33" s="9">
        <v>410976.9</v>
      </c>
      <c r="D33" s="9">
        <v>938709.3</v>
      </c>
      <c r="E33" s="9">
        <v>4187228.54</v>
      </c>
      <c r="F33" s="6">
        <v>4.4606232621749884</v>
      </c>
    </row>
    <row r="34" spans="2:6" x14ac:dyDescent="0.3">
      <c r="B34" s="4" t="s">
        <v>29</v>
      </c>
      <c r="C34" s="9">
        <v>360647.76</v>
      </c>
      <c r="D34" s="9">
        <v>877937.94</v>
      </c>
      <c r="E34" s="9">
        <v>3903920.33</v>
      </c>
      <c r="F34" s="6">
        <v>4.4466928152119731</v>
      </c>
    </row>
    <row r="35" spans="2:6" x14ac:dyDescent="0.3">
      <c r="B35" s="4" t="s">
        <v>12</v>
      </c>
      <c r="C35" s="9">
        <v>786899.1</v>
      </c>
      <c r="D35" s="9">
        <v>1766211.09</v>
      </c>
      <c r="E35" s="9">
        <v>6428628.5999999996</v>
      </c>
      <c r="F35" s="6">
        <v>3.6397849817600223</v>
      </c>
    </row>
    <row r="36" spans="2:6" x14ac:dyDescent="0.3">
      <c r="B36" s="4" t="s">
        <v>16</v>
      </c>
      <c r="C36" s="9">
        <v>1651773.06</v>
      </c>
      <c r="D36" s="9">
        <v>2991636.73</v>
      </c>
      <c r="E36" s="9">
        <v>9819707.9900000002</v>
      </c>
      <c r="F36" s="6">
        <v>3.2823864914908971</v>
      </c>
    </row>
    <row r="37" spans="2:6" x14ac:dyDescent="0.3">
      <c r="B37" s="4" t="s">
        <v>67</v>
      </c>
      <c r="C37" s="9">
        <v>1527093.19</v>
      </c>
      <c r="D37" s="9">
        <v>2021307.6</v>
      </c>
      <c r="E37" s="9">
        <v>7915833.71</v>
      </c>
      <c r="F37" s="6">
        <v>3.9161945020144384</v>
      </c>
    </row>
    <row r="38" spans="2:6" x14ac:dyDescent="0.3">
      <c r="B38" s="4" t="s">
        <v>47</v>
      </c>
      <c r="C38" s="9">
        <v>73384.399999999994</v>
      </c>
      <c r="D38" s="9">
        <v>457524.18</v>
      </c>
      <c r="E38" s="9">
        <v>1813067.87</v>
      </c>
      <c r="F38" s="6">
        <v>3.9627804370907787</v>
      </c>
    </row>
    <row r="39" spans="2:6" x14ac:dyDescent="0.3">
      <c r="B39" s="4" t="s">
        <v>58</v>
      </c>
      <c r="C39" s="9">
        <v>2935579.42</v>
      </c>
      <c r="D39" s="9">
        <v>8347860.8200000003</v>
      </c>
      <c r="E39" s="9">
        <v>19285758.77</v>
      </c>
      <c r="F39" s="6">
        <v>2.3102635736085499</v>
      </c>
    </row>
    <row r="40" spans="2:6" x14ac:dyDescent="0.3">
      <c r="B40" s="4" t="s">
        <v>27</v>
      </c>
      <c r="C40" s="9">
        <v>540888.93999999994</v>
      </c>
      <c r="D40" s="9">
        <v>821784.57</v>
      </c>
      <c r="E40" s="9">
        <v>2874380.11</v>
      </c>
      <c r="F40" s="6">
        <v>3.4977294718492953</v>
      </c>
    </row>
    <row r="41" spans="2:6" x14ac:dyDescent="0.3">
      <c r="B41" s="4" t="s">
        <v>20</v>
      </c>
      <c r="C41" s="9">
        <v>561632.18999999994</v>
      </c>
      <c r="D41" s="9">
        <v>1497307.61</v>
      </c>
      <c r="E41" s="9">
        <v>4072202.84</v>
      </c>
      <c r="F41" s="6">
        <v>2.7196835258187191</v>
      </c>
    </row>
    <row r="42" spans="2:6" x14ac:dyDescent="0.3">
      <c r="B42" s="4" t="s">
        <v>62</v>
      </c>
      <c r="C42" s="9">
        <v>1545414.4</v>
      </c>
      <c r="D42" s="9">
        <v>2067836.93</v>
      </c>
      <c r="E42" s="9">
        <v>8670140.25</v>
      </c>
      <c r="F42" s="6">
        <v>4.1928549220755045</v>
      </c>
    </row>
    <row r="43" spans="2:6" x14ac:dyDescent="0.3">
      <c r="B43" s="4" t="s">
        <v>45</v>
      </c>
      <c r="C43" s="9">
        <v>69942.850000000006</v>
      </c>
      <c r="D43" s="9">
        <v>479888.18</v>
      </c>
      <c r="E43" s="9">
        <v>1843217.02</v>
      </c>
      <c r="F43" s="6">
        <v>3.8409302350393379</v>
      </c>
    </row>
    <row r="44" spans="2:6" x14ac:dyDescent="0.3">
      <c r="B44" s="4" t="s">
        <v>19</v>
      </c>
      <c r="C44" s="9">
        <v>416213.19</v>
      </c>
      <c r="D44" s="9">
        <v>1014663.12</v>
      </c>
      <c r="E44" s="9">
        <v>2758212.96</v>
      </c>
      <c r="F44" s="6">
        <v>2.7183534176348108</v>
      </c>
    </row>
    <row r="45" spans="2:6" x14ac:dyDescent="0.3">
      <c r="B45" s="4" t="s">
        <v>32</v>
      </c>
      <c r="C45" s="9"/>
      <c r="D45" s="9">
        <v>162753.95000000001</v>
      </c>
      <c r="E45" s="9">
        <v>1443942.15</v>
      </c>
      <c r="F45" s="6">
        <v>8.8719330621468782</v>
      </c>
    </row>
    <row r="46" spans="2:6" x14ac:dyDescent="0.3">
      <c r="B46" s="4" t="s">
        <v>5</v>
      </c>
      <c r="C46" s="9">
        <v>4682610.4800000004</v>
      </c>
      <c r="D46" s="9">
        <v>5972163.8600000003</v>
      </c>
      <c r="E46" s="9">
        <v>18801025.219999999</v>
      </c>
      <c r="F46" s="6">
        <v>3.1481094056920265</v>
      </c>
    </row>
    <row r="47" spans="2:6" x14ac:dyDescent="0.3">
      <c r="B47" s="4" t="s">
        <v>24</v>
      </c>
      <c r="C47" s="9">
        <v>173080.8</v>
      </c>
      <c r="D47" s="9">
        <v>933136.09</v>
      </c>
      <c r="E47" s="9">
        <v>4807280.34</v>
      </c>
      <c r="F47" s="6">
        <v>5.1517462367145184</v>
      </c>
    </row>
    <row r="48" spans="2:6" x14ac:dyDescent="0.3">
      <c r="B48" s="4" t="s">
        <v>64</v>
      </c>
      <c r="C48" s="9">
        <v>1482289.87</v>
      </c>
      <c r="D48" s="9">
        <v>2113442.65</v>
      </c>
      <c r="E48" s="9">
        <v>8086224.5099999998</v>
      </c>
      <c r="F48" s="6">
        <v>3.8260912875965669</v>
      </c>
    </row>
    <row r="49" spans="2:6" x14ac:dyDescent="0.3">
      <c r="B49" s="4" t="s">
        <v>1</v>
      </c>
      <c r="C49" s="9">
        <v>990022.26</v>
      </c>
      <c r="D49" s="9">
        <v>3417669.59</v>
      </c>
      <c r="E49" s="9">
        <v>16114191.41</v>
      </c>
      <c r="F49" s="6">
        <v>4.7149646815331847</v>
      </c>
    </row>
    <row r="50" spans="2:6" x14ac:dyDescent="0.3">
      <c r="B50" s="4" t="s">
        <v>15</v>
      </c>
      <c r="C50" s="9">
        <v>526231.55000000005</v>
      </c>
      <c r="D50" s="9">
        <v>1626281.17</v>
      </c>
      <c r="E50" s="9">
        <v>4015071.5</v>
      </c>
      <c r="F50" s="6">
        <v>2.4688667458407578</v>
      </c>
    </row>
    <row r="51" spans="2:6" x14ac:dyDescent="0.3">
      <c r="B51" s="4" t="s">
        <v>55</v>
      </c>
      <c r="C51" s="9">
        <v>247519.16</v>
      </c>
      <c r="D51" s="9">
        <v>389012.13</v>
      </c>
      <c r="E51" s="9">
        <v>1117963.1200000001</v>
      </c>
      <c r="F51" s="6">
        <v>2.8738515685873347</v>
      </c>
    </row>
    <row r="52" spans="2:6" x14ac:dyDescent="0.3">
      <c r="B52" s="4" t="s">
        <v>28</v>
      </c>
      <c r="C52" s="9"/>
      <c r="D52" s="9">
        <v>13179.02</v>
      </c>
      <c r="E52" s="9">
        <v>351210.13</v>
      </c>
      <c r="F52" s="6">
        <v>26.649184081972709</v>
      </c>
    </row>
    <row r="53" spans="2:6" x14ac:dyDescent="0.3">
      <c r="B53" s="4" t="s">
        <v>7</v>
      </c>
      <c r="C53" s="9">
        <v>1867175.07</v>
      </c>
      <c r="D53" s="9">
        <v>3728375.26</v>
      </c>
      <c r="E53" s="9">
        <v>9850394.5899999999</v>
      </c>
      <c r="F53" s="6">
        <v>2.6420072828184149</v>
      </c>
    </row>
    <row r="54" spans="2:6" x14ac:dyDescent="0.3">
      <c r="B54" s="4" t="s">
        <v>54</v>
      </c>
      <c r="C54" s="9">
        <v>259089.69</v>
      </c>
      <c r="D54" s="9">
        <v>401692.64</v>
      </c>
      <c r="E54" s="9">
        <v>1199362.8600000001</v>
      </c>
      <c r="F54" s="6">
        <v>2.9857725548568679</v>
      </c>
    </row>
    <row r="55" spans="2:6" x14ac:dyDescent="0.3">
      <c r="B55" s="4" t="s">
        <v>52</v>
      </c>
      <c r="C55" s="9">
        <v>458873.63</v>
      </c>
      <c r="D55" s="9">
        <v>1099603.57</v>
      </c>
      <c r="E55" s="9">
        <v>3882560.96</v>
      </c>
      <c r="F55" s="6">
        <v>3.530873367390031</v>
      </c>
    </row>
    <row r="56" spans="2:6" x14ac:dyDescent="0.3">
      <c r="B56" s="4" t="s">
        <v>25</v>
      </c>
      <c r="C56" s="9">
        <v>1593507.3</v>
      </c>
      <c r="D56" s="9">
        <v>2456724.54</v>
      </c>
      <c r="E56" s="9">
        <v>10825195.029999999</v>
      </c>
      <c r="F56" s="6">
        <v>4.4063527895561299</v>
      </c>
    </row>
    <row r="57" spans="2:6" x14ac:dyDescent="0.3">
      <c r="B57" s="4" t="s">
        <v>40</v>
      </c>
      <c r="C57" s="9">
        <v>510186.17</v>
      </c>
      <c r="D57" s="9">
        <v>1454505.18</v>
      </c>
      <c r="E57" s="9">
        <v>5273396.54</v>
      </c>
      <c r="F57" s="6">
        <v>3.6255605084885296</v>
      </c>
    </row>
    <row r="58" spans="2:6" x14ac:dyDescent="0.3">
      <c r="B58" s="4" t="s">
        <v>59</v>
      </c>
      <c r="C58" s="9">
        <v>813378.54</v>
      </c>
      <c r="D58" s="9">
        <v>1747581.69</v>
      </c>
      <c r="E58" s="9">
        <v>5443873.3600000003</v>
      </c>
      <c r="F58" s="6">
        <v>3.1150894926119306</v>
      </c>
    </row>
    <row r="59" spans="2:6" x14ac:dyDescent="0.3">
      <c r="B59" s="4" t="s">
        <v>35</v>
      </c>
      <c r="C59" s="9">
        <v>1617662.51</v>
      </c>
      <c r="D59" s="9">
        <v>2574641.21</v>
      </c>
      <c r="E59" s="9">
        <v>9729512.7300000004</v>
      </c>
      <c r="F59" s="6">
        <v>3.7789780930291257</v>
      </c>
    </row>
    <row r="60" spans="2:6" x14ac:dyDescent="0.3">
      <c r="B60" s="4" t="s">
        <v>51</v>
      </c>
      <c r="C60" s="9">
        <v>389161.04</v>
      </c>
      <c r="D60" s="9">
        <v>1005042.45</v>
      </c>
      <c r="E60" s="9">
        <v>4056096.9</v>
      </c>
      <c r="F60" s="6">
        <v>4.0357468483047656</v>
      </c>
    </row>
    <row r="61" spans="2:6" x14ac:dyDescent="0.3">
      <c r="B61" s="4" t="s">
        <v>4</v>
      </c>
      <c r="C61" s="9">
        <v>4827925.58</v>
      </c>
      <c r="D61" s="9">
        <v>6437330.6799999997</v>
      </c>
      <c r="E61" s="9">
        <v>20697519.780000001</v>
      </c>
      <c r="F61" s="6">
        <v>3.2152332711918414</v>
      </c>
    </row>
    <row r="62" spans="2:6" x14ac:dyDescent="0.3">
      <c r="B62" s="4" t="s">
        <v>53</v>
      </c>
      <c r="C62" s="9">
        <v>234404.94</v>
      </c>
      <c r="D62" s="9">
        <v>383094.89</v>
      </c>
      <c r="E62" s="9">
        <v>1189344.75</v>
      </c>
      <c r="F62" s="6">
        <v>3.1045696015418005</v>
      </c>
    </row>
    <row r="63" spans="2:6" x14ac:dyDescent="0.3">
      <c r="B63" s="4" t="s">
        <v>14</v>
      </c>
      <c r="C63" s="9">
        <v>550457.97</v>
      </c>
      <c r="D63" s="9">
        <v>1073719.8400000001</v>
      </c>
      <c r="E63" s="9">
        <v>4655996</v>
      </c>
      <c r="F63" s="6">
        <v>4.3363229648434176</v>
      </c>
    </row>
    <row r="64" spans="2:6" x14ac:dyDescent="0.3">
      <c r="B64" s="4" t="s">
        <v>23</v>
      </c>
      <c r="C64" s="9">
        <v>559826.12</v>
      </c>
      <c r="D64" s="9">
        <v>1673339.61</v>
      </c>
      <c r="E64" s="9">
        <v>4355023.83</v>
      </c>
      <c r="F64" s="6">
        <v>2.6025941201499436</v>
      </c>
    </row>
    <row r="65" spans="2:6" x14ac:dyDescent="0.3">
      <c r="B65" s="4" t="s">
        <v>50</v>
      </c>
      <c r="C65" s="9">
        <v>1244018.82</v>
      </c>
      <c r="D65" s="9">
        <v>2851347.4</v>
      </c>
      <c r="E65" s="9">
        <v>8752286.6999999993</v>
      </c>
      <c r="F65" s="6">
        <v>3.0695266034577195</v>
      </c>
    </row>
    <row r="66" spans="2:6" x14ac:dyDescent="0.3">
      <c r="B66" s="4" t="s">
        <v>18</v>
      </c>
      <c r="C66" s="9">
        <v>91227.199999999997</v>
      </c>
      <c r="D66" s="9">
        <v>531219.65</v>
      </c>
      <c r="E66" s="9">
        <v>2118516.9900000002</v>
      </c>
      <c r="F66" s="6">
        <v>3.9880245205537861</v>
      </c>
    </row>
    <row r="67" spans="2:6" x14ac:dyDescent="0.3">
      <c r="B67" s="4" t="s">
        <v>6</v>
      </c>
      <c r="C67" s="9">
        <v>1893824.51</v>
      </c>
      <c r="D67" s="9">
        <v>4415642.7300000004</v>
      </c>
      <c r="E67" s="9">
        <v>12186268.619999999</v>
      </c>
      <c r="F67" s="6">
        <v>2.759794975532361</v>
      </c>
    </row>
    <row r="68" spans="2:6" x14ac:dyDescent="0.3">
      <c r="B68" s="4" t="s">
        <v>9</v>
      </c>
      <c r="C68" s="9">
        <v>222638.47</v>
      </c>
      <c r="D68" s="9">
        <v>1325489.44</v>
      </c>
      <c r="E68" s="9">
        <v>3295972.5</v>
      </c>
      <c r="F68" s="6">
        <v>2.4866078902899447</v>
      </c>
    </row>
    <row r="69" spans="2:6" x14ac:dyDescent="0.3">
      <c r="B69" s="4" t="s">
        <v>39</v>
      </c>
      <c r="C69" s="9">
        <v>598527.31999999995</v>
      </c>
      <c r="D69" s="9">
        <v>1608113.42</v>
      </c>
      <c r="E69" s="9">
        <v>7349581.1100000003</v>
      </c>
      <c r="F69" s="6">
        <v>4.5703126524496023</v>
      </c>
    </row>
    <row r="70" spans="2:6" x14ac:dyDescent="0.3">
      <c r="B70" s="4" t="s">
        <v>66</v>
      </c>
      <c r="C70" s="9">
        <v>1730790.48</v>
      </c>
      <c r="D70" s="9">
        <v>2145221.92</v>
      </c>
      <c r="E70" s="9">
        <v>8533368.9800000004</v>
      </c>
      <c r="F70" s="6">
        <v>3.9778490516263236</v>
      </c>
    </row>
    <row r="71" spans="2:6" x14ac:dyDescent="0.3">
      <c r="B71" s="4" t="s">
        <v>63</v>
      </c>
      <c r="C71" s="9">
        <v>1553625.99</v>
      </c>
      <c r="D71" s="9">
        <v>2235120.4</v>
      </c>
      <c r="E71" s="9">
        <v>7780406.0599999996</v>
      </c>
      <c r="F71" s="6">
        <v>3.480978501202888</v>
      </c>
    </row>
    <row r="72" spans="2:6" x14ac:dyDescent="0.3">
      <c r="B72" s="4" t="s">
        <v>48</v>
      </c>
      <c r="C72" s="9">
        <v>1258182.06</v>
      </c>
      <c r="D72" s="9">
        <v>2625411.79</v>
      </c>
      <c r="E72" s="9">
        <v>9725785.1999999993</v>
      </c>
      <c r="F72" s="6">
        <v>3.7044798979896405</v>
      </c>
    </row>
    <row r="73" spans="2:6" x14ac:dyDescent="0.3">
      <c r="B73" s="4" t="s">
        <v>8</v>
      </c>
      <c r="C73" s="10">
        <v>340189.93</v>
      </c>
      <c r="D73" s="10">
        <v>1564958.26</v>
      </c>
      <c r="E73" s="10">
        <v>5261424.08</v>
      </c>
      <c r="F73" s="6">
        <v>3.3620219877302033</v>
      </c>
    </row>
    <row r="74" spans="2:6" x14ac:dyDescent="0.3">
      <c r="B74" s="12" t="s">
        <v>79</v>
      </c>
      <c r="C74" s="11">
        <v>87478258.349999994</v>
      </c>
      <c r="D74" s="11">
        <v>196690953.08000001</v>
      </c>
      <c r="E74" s="11">
        <v>598877095.26999998</v>
      </c>
      <c r="F74" s="14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{7E9F28F4-FCE8-4813-97AD-583FFF6510E5}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E9F28F4-FCE8-4813-97AD-583FFF6510E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02E358-EA78-497E-9899-B7AE4AC3A714}">
  <dimension ref="B1:G30"/>
  <sheetViews>
    <sheetView showGridLines="0" view="pageLayout" zoomScaleNormal="100" workbookViewId="0">
      <selection activeCell="G4" sqref="G4"/>
    </sheetView>
  </sheetViews>
  <sheetFormatPr defaultRowHeight="14.4" x14ac:dyDescent="0.3"/>
  <cols>
    <col min="1" max="1" width="7.5546875" customWidth="1"/>
    <col min="2" max="2" width="14.6640625" bestFit="1" customWidth="1"/>
    <col min="3" max="3" width="6.44140625" bestFit="1" customWidth="1"/>
    <col min="4" max="4" width="7.5546875" bestFit="1" customWidth="1"/>
    <col min="5" max="5" width="9" bestFit="1" customWidth="1"/>
    <col min="6" max="6" width="12.109375" customWidth="1"/>
    <col min="7" max="7" width="14.21875" bestFit="1" customWidth="1"/>
    <col min="8" max="8" width="7.5546875" customWidth="1"/>
  </cols>
  <sheetData>
    <row r="1" spans="2:7" x14ac:dyDescent="0.3">
      <c r="B1" s="7" t="s">
        <v>92</v>
      </c>
    </row>
    <row r="2" spans="2:7" x14ac:dyDescent="0.3">
      <c r="E2" s="7" t="s">
        <v>95</v>
      </c>
      <c r="F2" s="7"/>
    </row>
    <row r="3" spans="2:7" x14ac:dyDescent="0.3">
      <c r="B3" s="2" t="s">
        <v>69</v>
      </c>
      <c r="C3" s="3" t="s" vm="1">
        <v>78</v>
      </c>
      <c r="E3" s="7" t="s">
        <v>96</v>
      </c>
      <c r="F3" s="7"/>
    </row>
    <row r="4" spans="2:7" ht="15" thickBot="1" x14ac:dyDescent="0.35">
      <c r="B4" s="2" t="s">
        <v>68</v>
      </c>
      <c r="C4" s="3" t="s" vm="2">
        <v>78</v>
      </c>
    </row>
    <row r="6" spans="2:7" x14ac:dyDescent="0.3">
      <c r="B6" s="2" t="s">
        <v>120</v>
      </c>
      <c r="C6" s="28" t="s">
        <v>89</v>
      </c>
      <c r="D6" s="28" t="s">
        <v>90</v>
      </c>
      <c r="E6" s="28" t="s">
        <v>91</v>
      </c>
      <c r="F6" s="3" t="s">
        <v>121</v>
      </c>
      <c r="G6" s="3" t="s">
        <v>122</v>
      </c>
    </row>
    <row r="7" spans="2:7" x14ac:dyDescent="0.3">
      <c r="B7" s="4" t="s">
        <v>100</v>
      </c>
      <c r="C7" s="5">
        <v>3876686.5</v>
      </c>
      <c r="D7" s="5">
        <v>10697994.09</v>
      </c>
      <c r="E7" s="5">
        <v>20991333.73</v>
      </c>
      <c r="F7" s="15">
        <v>-2212702.5500000007</v>
      </c>
      <c r="G7" s="6">
        <v>-9.5358519668716904E-2</v>
      </c>
    </row>
    <row r="8" spans="2:7" x14ac:dyDescent="0.3">
      <c r="B8" s="4" t="s">
        <v>101</v>
      </c>
      <c r="C8" s="5"/>
      <c r="D8" s="5">
        <v>118281.03</v>
      </c>
      <c r="E8" s="5">
        <v>2840298.27</v>
      </c>
      <c r="F8" s="15">
        <v>-333376.85999999987</v>
      </c>
      <c r="G8" s="6">
        <v>-0.10504441896042456</v>
      </c>
    </row>
    <row r="9" spans="2:7" x14ac:dyDescent="0.3">
      <c r="B9" s="4" t="s">
        <v>102</v>
      </c>
      <c r="C9" s="5">
        <v>479984.39</v>
      </c>
      <c r="D9" s="5">
        <v>2258843.36</v>
      </c>
      <c r="E9" s="5">
        <v>6950493.5499999998</v>
      </c>
      <c r="F9" s="15">
        <v>-716880.88999999966</v>
      </c>
      <c r="G9" s="6">
        <v>-9.3497571510280861E-2</v>
      </c>
    </row>
    <row r="10" spans="2:7" x14ac:dyDescent="0.3">
      <c r="B10" s="4" t="s">
        <v>103</v>
      </c>
      <c r="C10" s="5">
        <v>4764382.0599999996</v>
      </c>
      <c r="D10" s="5">
        <v>12170759.43</v>
      </c>
      <c r="E10" s="5">
        <v>35058881.399999999</v>
      </c>
      <c r="F10" s="15">
        <v>-5067398.1600000039</v>
      </c>
      <c r="G10" s="6">
        <v>-0.1262862696359085</v>
      </c>
    </row>
    <row r="11" spans="2:7" x14ac:dyDescent="0.3">
      <c r="B11" s="4" t="s">
        <v>119</v>
      </c>
      <c r="C11" s="5">
        <v>1425717.75</v>
      </c>
      <c r="D11" s="5">
        <v>5423567.6699999999</v>
      </c>
      <c r="E11" s="5">
        <v>22886336.25</v>
      </c>
      <c r="F11" s="15">
        <v>-2066097.1799999997</v>
      </c>
      <c r="G11" s="6">
        <v>-8.2801430401411538E-2</v>
      </c>
    </row>
    <row r="12" spans="2:7" x14ac:dyDescent="0.3">
      <c r="B12" s="4" t="s">
        <v>104</v>
      </c>
      <c r="C12" s="5">
        <v>4036469.18</v>
      </c>
      <c r="D12" s="5">
        <v>7471763.3600000003</v>
      </c>
      <c r="E12" s="5">
        <v>25944172.039999999</v>
      </c>
      <c r="F12" s="15">
        <v>-2189637.0400000066</v>
      </c>
      <c r="G12" s="6">
        <v>-7.7829384345847213E-2</v>
      </c>
    </row>
    <row r="13" spans="2:7" x14ac:dyDescent="0.3">
      <c r="B13" s="4" t="s">
        <v>105</v>
      </c>
      <c r="C13" s="5">
        <v>2563110.11</v>
      </c>
      <c r="D13" s="5">
        <v>4685895.05</v>
      </c>
      <c r="E13" s="5">
        <v>12006271.039999999</v>
      </c>
      <c r="F13" s="15">
        <v>-1527369</v>
      </c>
      <c r="G13" s="6">
        <v>-0.11285722063581648</v>
      </c>
    </row>
    <row r="14" spans="2:7" x14ac:dyDescent="0.3">
      <c r="B14" s="4" t="s">
        <v>106</v>
      </c>
      <c r="C14" s="5">
        <v>30818546.120000001</v>
      </c>
      <c r="D14" s="5">
        <v>49770031.729999997</v>
      </c>
      <c r="E14" s="5">
        <v>161262512.18000001</v>
      </c>
      <c r="F14" s="15">
        <v>-9551596.819999963</v>
      </c>
      <c r="G14" s="6">
        <v>-5.5918078874854331E-2</v>
      </c>
    </row>
    <row r="15" spans="2:7" x14ac:dyDescent="0.3">
      <c r="B15" s="4" t="s">
        <v>97</v>
      </c>
      <c r="C15" s="5">
        <v>2524401.4900000002</v>
      </c>
      <c r="D15" s="5">
        <v>6206743.5</v>
      </c>
      <c r="E15" s="5">
        <v>18414576.809999999</v>
      </c>
      <c r="F15" s="15">
        <v>-2381839.4799999967</v>
      </c>
      <c r="G15" s="6">
        <v>-0.11453124647948645</v>
      </c>
    </row>
    <row r="16" spans="2:7" x14ac:dyDescent="0.3">
      <c r="B16" s="4" t="s">
        <v>107</v>
      </c>
      <c r="C16" s="5">
        <v>2904063.69</v>
      </c>
      <c r="D16" s="5">
        <v>4463460.7300000004</v>
      </c>
      <c r="E16" s="5">
        <v>11717810.460000001</v>
      </c>
      <c r="F16" s="15">
        <v>-1049543.3199999984</v>
      </c>
      <c r="G16" s="6">
        <v>-8.2205235171293148E-2</v>
      </c>
    </row>
    <row r="17" spans="2:7" x14ac:dyDescent="0.3">
      <c r="B17" s="4" t="s">
        <v>99</v>
      </c>
      <c r="C17" s="5"/>
      <c r="D17" s="5">
        <v>1881281.6</v>
      </c>
      <c r="E17" s="5">
        <v>7922197.0099999998</v>
      </c>
      <c r="F17" s="15">
        <v>-326785.86000000034</v>
      </c>
      <c r="G17" s="6">
        <v>-3.9615291381978626E-2</v>
      </c>
    </row>
    <row r="18" spans="2:7" x14ac:dyDescent="0.3">
      <c r="B18" s="4" t="s">
        <v>108</v>
      </c>
      <c r="C18" s="5">
        <v>225342.85</v>
      </c>
      <c r="D18" s="5">
        <v>3356013.39</v>
      </c>
      <c r="E18" s="5">
        <v>7984235.1399999997</v>
      </c>
      <c r="F18" s="15">
        <v>-655937.64999999944</v>
      </c>
      <c r="G18" s="6">
        <v>-7.5917191234783105E-2</v>
      </c>
    </row>
    <row r="19" spans="2:7" x14ac:dyDescent="0.3">
      <c r="B19" s="4" t="s">
        <v>109</v>
      </c>
      <c r="C19" s="5"/>
      <c r="D19" s="5">
        <v>1985436.8</v>
      </c>
      <c r="E19" s="5">
        <v>11402159.76</v>
      </c>
      <c r="F19" s="15">
        <v>-1402308.5700000003</v>
      </c>
      <c r="G19" s="6">
        <v>-0.10951712588600704</v>
      </c>
    </row>
    <row r="20" spans="2:7" x14ac:dyDescent="0.3">
      <c r="B20" s="4" t="s">
        <v>110</v>
      </c>
      <c r="C20" s="5"/>
      <c r="D20" s="5">
        <v>2478582.35</v>
      </c>
      <c r="E20" s="5">
        <v>13677506.75</v>
      </c>
      <c r="F20" s="15">
        <v>-1435642.7600000016</v>
      </c>
      <c r="G20" s="6">
        <v>-9.4992956898234338E-2</v>
      </c>
    </row>
    <row r="21" spans="2:7" x14ac:dyDescent="0.3">
      <c r="B21" s="4" t="s">
        <v>111</v>
      </c>
      <c r="C21" s="5">
        <v>624511.51</v>
      </c>
      <c r="D21" s="5">
        <v>4694011.05</v>
      </c>
      <c r="E21" s="5">
        <v>5656740.3200000003</v>
      </c>
      <c r="F21" s="15">
        <v>-524119.02999999933</v>
      </c>
      <c r="G21" s="6">
        <v>-8.4797113204007679E-2</v>
      </c>
    </row>
    <row r="22" spans="2:7" x14ac:dyDescent="0.3">
      <c r="B22" s="4" t="s">
        <v>112</v>
      </c>
      <c r="C22" s="5">
        <v>5694417.1100000003</v>
      </c>
      <c r="D22" s="5">
        <v>13365181.73</v>
      </c>
      <c r="E22" s="5">
        <v>31857231.300000001</v>
      </c>
      <c r="F22" s="15">
        <v>-2497140.91</v>
      </c>
      <c r="G22" s="6">
        <v>-7.2687717730237633E-2</v>
      </c>
    </row>
    <row r="23" spans="2:7" x14ac:dyDescent="0.3">
      <c r="B23" s="4" t="s">
        <v>113</v>
      </c>
      <c r="C23" s="5">
        <v>408770.79</v>
      </c>
      <c r="D23" s="5">
        <v>2792885.74</v>
      </c>
      <c r="E23" s="5">
        <v>5189452.4400000004</v>
      </c>
      <c r="F23" s="15">
        <v>-940738.24999999907</v>
      </c>
      <c r="G23" s="6">
        <v>-0.15345986733081532</v>
      </c>
    </row>
    <row r="24" spans="2:7" x14ac:dyDescent="0.3">
      <c r="B24" s="4" t="s">
        <v>114</v>
      </c>
      <c r="C24" s="5">
        <v>747761.23</v>
      </c>
      <c r="D24" s="5">
        <v>3586722.7</v>
      </c>
      <c r="E24" s="5">
        <v>11829546.960000001</v>
      </c>
      <c r="F24" s="15">
        <v>-507754.55999999866</v>
      </c>
      <c r="G24" s="6">
        <v>-4.1156046901899716E-2</v>
      </c>
    </row>
    <row r="25" spans="2:7" x14ac:dyDescent="0.3">
      <c r="B25" s="4" t="s">
        <v>115</v>
      </c>
      <c r="C25" s="5">
        <v>12804937.970000001</v>
      </c>
      <c r="D25" s="5">
        <v>17283549.059999999</v>
      </c>
      <c r="E25" s="5">
        <v>48965337.950000003</v>
      </c>
      <c r="F25" s="15">
        <v>-4361315.049999997</v>
      </c>
      <c r="G25" s="6">
        <v>-8.1784901257538081E-2</v>
      </c>
    </row>
    <row r="26" spans="2:7" x14ac:dyDescent="0.3">
      <c r="B26" s="4" t="s">
        <v>116</v>
      </c>
      <c r="C26" s="5"/>
      <c r="D26" s="5">
        <v>1773783.69</v>
      </c>
      <c r="E26" s="5">
        <v>12618989.83</v>
      </c>
      <c r="F26" s="15">
        <v>-1785178.0700000003</v>
      </c>
      <c r="G26" s="6">
        <v>-0.12393482791879983</v>
      </c>
    </row>
    <row r="27" spans="2:7" x14ac:dyDescent="0.3">
      <c r="B27" s="4" t="s">
        <v>117</v>
      </c>
      <c r="C27" s="5">
        <v>53347.12</v>
      </c>
      <c r="D27" s="5">
        <v>226086.88</v>
      </c>
      <c r="E27" s="5">
        <v>1767821.3</v>
      </c>
      <c r="F27" s="15">
        <v>-196436.74000000022</v>
      </c>
      <c r="G27" s="6">
        <v>-0.10000556749662086</v>
      </c>
    </row>
    <row r="28" spans="2:7" x14ac:dyDescent="0.3">
      <c r="B28" s="4" t="s">
        <v>118</v>
      </c>
      <c r="C28" s="5">
        <v>1998158.57</v>
      </c>
      <c r="D28" s="5">
        <v>8078947.71</v>
      </c>
      <c r="E28" s="5">
        <v>34152244.240000002</v>
      </c>
      <c r="F28" s="15">
        <v>-2979488.5399999991</v>
      </c>
      <c r="G28" s="6">
        <v>-8.0241031509437649E-2</v>
      </c>
    </row>
    <row r="29" spans="2:7" x14ac:dyDescent="0.3">
      <c r="B29" s="4" t="s">
        <v>98</v>
      </c>
      <c r="C29" s="5">
        <v>11527649.91</v>
      </c>
      <c r="D29" s="5">
        <v>31921130.43</v>
      </c>
      <c r="E29" s="5">
        <v>87780946.540000007</v>
      </c>
      <c r="F29" s="15">
        <v>-10235186.649999991</v>
      </c>
      <c r="G29" s="6">
        <v>-0.10442348944902292</v>
      </c>
    </row>
    <row r="30" spans="2:7" x14ac:dyDescent="0.3">
      <c r="B30" s="12" t="s">
        <v>79</v>
      </c>
      <c r="C30" s="13">
        <v>87478258.349999994</v>
      </c>
      <c r="D30" s="13">
        <v>196690953.08000001</v>
      </c>
      <c r="E30" s="13">
        <v>598877095.26999998</v>
      </c>
      <c r="F30" s="16">
        <v>-54944473.939999938</v>
      </c>
      <c r="G30" s="14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{2133CEF6-A95A-4556-A42D-C936E1DEFEF6}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133CEF6-A95A-4556-A42D-C936E1DEFEF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67943C-02ED-4CBC-96C7-D4CBDB13E3EB}">
  <dimension ref="A3:P32"/>
  <sheetViews>
    <sheetView topLeftCell="A4" workbookViewId="0">
      <selection activeCell="B8" sqref="B8"/>
    </sheetView>
  </sheetViews>
  <sheetFormatPr defaultRowHeight="14.4" x14ac:dyDescent="0.3"/>
  <cols>
    <col min="1" max="1" width="12.5546875" bestFit="1" customWidth="1"/>
    <col min="2" max="2" width="8.6640625" bestFit="1" customWidth="1"/>
    <col min="4" max="4" width="7.5546875" bestFit="1" customWidth="1"/>
    <col min="5" max="5" width="12" bestFit="1" customWidth="1"/>
    <col min="6" max="7" width="14.109375" bestFit="1" customWidth="1"/>
    <col min="8" max="8" width="12.5546875" bestFit="1" customWidth="1"/>
    <col min="9" max="9" width="8.6640625" bestFit="1" customWidth="1"/>
    <col min="11" max="11" width="11" bestFit="1" customWidth="1"/>
    <col min="13" max="13" width="12.5546875" bestFit="1" customWidth="1"/>
    <col min="14" max="14" width="8.6640625" bestFit="1" customWidth="1"/>
    <col min="16" max="16" width="11" bestFit="1" customWidth="1"/>
  </cols>
  <sheetData>
    <row r="3" spans="1:16" x14ac:dyDescent="0.3">
      <c r="A3" s="24" t="s">
        <v>129</v>
      </c>
      <c r="B3" t="s" vm="4">
        <v>89</v>
      </c>
      <c r="H3" s="24" t="s">
        <v>129</v>
      </c>
      <c r="I3" t="s" vm="5">
        <v>90</v>
      </c>
      <c r="M3" s="24" t="s">
        <v>129</v>
      </c>
      <c r="N3" t="s" vm="6">
        <v>91</v>
      </c>
    </row>
    <row r="5" spans="1:16" x14ac:dyDescent="0.3">
      <c r="A5" s="24" t="s">
        <v>127</v>
      </c>
      <c r="B5" t="s">
        <v>128</v>
      </c>
      <c r="D5" s="32" t="s">
        <v>130</v>
      </c>
      <c r="E5" s="32" t="s">
        <v>128</v>
      </c>
      <c r="H5" s="24" t="s">
        <v>127</v>
      </c>
      <c r="I5" t="s">
        <v>128</v>
      </c>
      <c r="J5" s="32" t="s">
        <v>130</v>
      </c>
      <c r="K5" s="32" t="s">
        <v>128</v>
      </c>
      <c r="M5" s="24" t="s">
        <v>127</v>
      </c>
      <c r="N5" t="s">
        <v>128</v>
      </c>
      <c r="O5" s="32" t="s">
        <v>130</v>
      </c>
      <c r="P5" s="32" t="s">
        <v>128</v>
      </c>
    </row>
    <row r="6" spans="1:16" x14ac:dyDescent="0.3">
      <c r="A6" s="31">
        <v>43344</v>
      </c>
      <c r="B6" s="27">
        <v>6462654.7000000002</v>
      </c>
      <c r="D6" t="str">
        <f>TEXT(A6,"mmm")</f>
        <v>Sep</v>
      </c>
      <c r="E6" s="27">
        <f>GETPIVOTDATA("[Measures].[Net Sales]",$A$5,"[dim_date].[Month]","[dim_date].[Month].&amp;[2018-09-01T00:00:00]")</f>
        <v>6462654.7000000002</v>
      </c>
      <c r="H6" s="31">
        <v>43709</v>
      </c>
      <c r="I6" s="27">
        <v>17101844.789999999</v>
      </c>
      <c r="J6" t="str">
        <f>TEXT(H6,"mmm")</f>
        <v>Sep</v>
      </c>
      <c r="K6" s="27">
        <f>GETPIVOTDATA("[Measures].[Net Sales]",$H$5,"[dim_date].[Month]","[dim_date].[Month].&amp;[2019-09-01T00:00:00]")</f>
        <v>17101844.789999999</v>
      </c>
      <c r="M6" s="31">
        <v>44075</v>
      </c>
      <c r="N6" s="27">
        <v>44817070.079999998</v>
      </c>
      <c r="O6" t="str">
        <f>TEXT(M6,"mmm")</f>
        <v>Sep</v>
      </c>
      <c r="P6" s="27">
        <f>GETPIVOTDATA("[Measures].[Net Sales]",$M$5,"[dim_date].[Month]","[dim_date].[Month].&amp;[2020-09-01T00:00:00]")</f>
        <v>44817070.079999998</v>
      </c>
    </row>
    <row r="7" spans="1:16" x14ac:dyDescent="0.3">
      <c r="A7" s="31">
        <v>43374</v>
      </c>
      <c r="B7" s="27">
        <v>8038536.1100000003</v>
      </c>
      <c r="D7" t="str">
        <f t="shared" ref="D7:D17" si="0">TEXT(A7,"mmm")</f>
        <v>Oct</v>
      </c>
      <c r="E7" s="27">
        <f>GETPIVOTDATA("[Measures].[Net Sales]",$A$5,"[dim_date].[Month]","[dim_date].[Month].&amp;[2018-10-01T00:00:00]")</f>
        <v>8038536.1100000003</v>
      </c>
      <c r="H7" s="31">
        <v>43739</v>
      </c>
      <c r="I7" s="27">
        <v>20625353.16</v>
      </c>
      <c r="J7" t="str">
        <f t="shared" ref="J7:J18" si="1">TEXT(H7,"mmm")</f>
        <v>Oct</v>
      </c>
      <c r="K7" s="27">
        <f>GETPIVOTDATA("[Measures].[Net Sales]",$H$5,"[dim_date].[Month]","[dim_date].[Month].&amp;[2019-10-01T00:00:00]")</f>
        <v>20625353.16</v>
      </c>
      <c r="M7" s="31">
        <v>44105</v>
      </c>
      <c r="N7" s="27">
        <v>54591631.43</v>
      </c>
      <c r="O7" t="str">
        <f t="shared" ref="O7:O18" si="2">TEXT(M7,"mmm")</f>
        <v>Oct</v>
      </c>
      <c r="P7" s="27">
        <f>GETPIVOTDATA("[Measures].[Net Sales]",$M$5,"[dim_date].[Month]","[dim_date].[Month].&amp;[2020-10-01T00:00:00]")</f>
        <v>54591631.43</v>
      </c>
    </row>
    <row r="8" spans="1:16" x14ac:dyDescent="0.3">
      <c r="A8" s="31">
        <v>43405</v>
      </c>
      <c r="B8" s="27">
        <v>10735791.5</v>
      </c>
      <c r="D8" t="str">
        <f t="shared" si="0"/>
        <v>Nov</v>
      </c>
      <c r="E8" s="27">
        <f>GETPIVOTDATA("[Measures].[Net Sales]",$A$5,"[dim_date].[Month]","[dim_date].[Month].&amp;[2018-11-01T00:00:00]")</f>
        <v>10735791.5</v>
      </c>
      <c r="H8" s="31">
        <v>43770</v>
      </c>
      <c r="I8" s="27">
        <v>28693062.809999999</v>
      </c>
      <c r="J8" t="str">
        <f t="shared" si="1"/>
        <v>Nov</v>
      </c>
      <c r="K8" s="27">
        <f>GETPIVOTDATA("[Measures].[Net Sales]",$H$5,"[dim_date].[Month]","[dim_date].[Month].&amp;[2019-11-01T00:00:00]")</f>
        <v>28693062.809999999</v>
      </c>
      <c r="M8" s="31">
        <v>44136</v>
      </c>
      <c r="N8" s="27">
        <v>74342414.200000003</v>
      </c>
      <c r="O8" t="str">
        <f t="shared" si="2"/>
        <v>Nov</v>
      </c>
      <c r="P8" s="27">
        <f>GETPIVOTDATA("[Measures].[Net Sales]",$M$5,"[dim_date].[Month]","[dim_date].[Month].&amp;[2020-11-01T00:00:00]")</f>
        <v>74342414.200000003</v>
      </c>
    </row>
    <row r="9" spans="1:16" x14ac:dyDescent="0.3">
      <c r="A9" s="31">
        <v>43435</v>
      </c>
      <c r="B9" s="27">
        <v>11436776.859999999</v>
      </c>
      <c r="D9" t="str">
        <f t="shared" si="0"/>
        <v>Dec</v>
      </c>
      <c r="E9" s="27">
        <f>GETPIVOTDATA("[Measures].[Net Sales]",$A$5,"[dim_date].[Month]","[dim_date].[Month].&amp;[2018-12-01T00:00:00]")</f>
        <v>11436776.859999999</v>
      </c>
      <c r="H9" s="31">
        <v>43800</v>
      </c>
      <c r="I9" s="27">
        <v>29901819.449999999</v>
      </c>
      <c r="J9" t="str">
        <f t="shared" si="1"/>
        <v>Dec</v>
      </c>
      <c r="K9" s="27">
        <f>GETPIVOTDATA("[Measures].[Net Sales]",$H$5,"[dim_date].[Month]","[dim_date].[Month].&amp;[2019-12-01T00:00:00]")</f>
        <v>29901819.449999999</v>
      </c>
      <c r="M9" s="31">
        <v>44166</v>
      </c>
      <c r="N9" s="27">
        <v>78058681.439999998</v>
      </c>
      <c r="O9" t="str">
        <f t="shared" si="2"/>
        <v>Dec</v>
      </c>
      <c r="P9" s="27">
        <f>GETPIVOTDATA("[Measures].[Net Sales]",$M$5,"[dim_date].[Month]","[dim_date].[Month].&amp;[2020-12-01T00:00:00]")</f>
        <v>78058681.439999998</v>
      </c>
    </row>
    <row r="10" spans="1:16" x14ac:dyDescent="0.3">
      <c r="A10" s="31">
        <v>43466</v>
      </c>
      <c r="B10" s="27">
        <v>6521144.4299999997</v>
      </c>
      <c r="D10" t="str">
        <f t="shared" si="0"/>
        <v>Jan</v>
      </c>
      <c r="E10" s="27">
        <f>GETPIVOTDATA("[Measures].[Net Sales]",$A$5,"[dim_date].[Month]","[dim_date].[Month].&amp;[2019-01-01T00:00:00]")</f>
        <v>6521144.4299999997</v>
      </c>
      <c r="H10" s="31">
        <v>43831</v>
      </c>
      <c r="I10" s="27">
        <v>17134491.73</v>
      </c>
      <c r="J10" t="str">
        <f t="shared" si="1"/>
        <v>Jan</v>
      </c>
      <c r="K10" s="27">
        <f>GETPIVOTDATA("[Measures].[Net Sales]",$H$5,"[dim_date].[Month]","[dim_date].[Month].&amp;[2020-01-01T00:00:00]")</f>
        <v>17134491.73</v>
      </c>
      <c r="M10" s="31">
        <v>44197</v>
      </c>
      <c r="N10" s="27">
        <v>44788916.310000002</v>
      </c>
      <c r="O10" t="str">
        <f t="shared" si="2"/>
        <v>Jan</v>
      </c>
      <c r="P10" s="27">
        <f>GETPIVOTDATA("[Measures].[Net Sales]",$M$5,"[dim_date].[Month]","[dim_date].[Month].&amp;[2021-01-01T00:00:00]")</f>
        <v>44788916.310000002</v>
      </c>
    </row>
    <row r="11" spans="1:16" x14ac:dyDescent="0.3">
      <c r="A11" s="31">
        <v>43497</v>
      </c>
      <c r="B11" s="27">
        <v>6080697.3300000001</v>
      </c>
      <c r="D11" t="str">
        <f t="shared" si="0"/>
        <v>Feb</v>
      </c>
      <c r="E11" s="27">
        <f>GETPIVOTDATA("[Measures].[Net Sales]",$A$5,"[dim_date].[Month]","[dim_date].[Month].&amp;[2019-02-01T00:00:00]")</f>
        <v>6080697.3300000001</v>
      </c>
      <c r="H11" s="31">
        <v>43862</v>
      </c>
      <c r="I11" s="27">
        <v>15932938.42</v>
      </c>
      <c r="J11" t="str">
        <f t="shared" si="1"/>
        <v>Feb</v>
      </c>
      <c r="K11" s="27">
        <f>GETPIVOTDATA("[Measures].[Net Sales]",$H$5,"[dim_date].[Month]","[dim_date].[Month].&amp;[2020-02-01T00:00:00]")</f>
        <v>15932938.42</v>
      </c>
      <c r="M11" s="31">
        <v>44228</v>
      </c>
      <c r="N11" s="27">
        <v>41823079.060000002</v>
      </c>
      <c r="O11" t="str">
        <f t="shared" si="2"/>
        <v>Feb</v>
      </c>
      <c r="P11" s="27">
        <f>GETPIVOTDATA("[Measures].[Net Sales]",$M$5,"[dim_date].[Month]","[dim_date].[Month].&amp;[2021-02-01T00:00:00]")</f>
        <v>41823079.060000002</v>
      </c>
    </row>
    <row r="12" spans="1:16" x14ac:dyDescent="0.3">
      <c r="A12" s="31">
        <v>43525</v>
      </c>
      <c r="B12" s="27">
        <v>6412201.4000000004</v>
      </c>
      <c r="D12" t="str">
        <f t="shared" si="0"/>
        <v>Mar</v>
      </c>
      <c r="E12" s="27">
        <f>GETPIVOTDATA("[Measures].[Net Sales]",$A$5,"[dim_date].[Month]","[dim_date].[Month].&amp;[2019-03-01T00:00:00]")</f>
        <v>6412201.4000000004</v>
      </c>
      <c r="H12" s="31">
        <v>43891</v>
      </c>
      <c r="I12" s="27">
        <v>2111380.75</v>
      </c>
      <c r="J12" t="str">
        <f t="shared" si="1"/>
        <v>Mar</v>
      </c>
      <c r="K12" s="27">
        <f>GETPIVOTDATA("[Measures].[Net Sales]",$H$5,"[dim_date].[Month]","[dim_date].[Month].&amp;[2020-03-01T00:00:00]")</f>
        <v>2111380.75</v>
      </c>
      <c r="M12" s="31">
        <v>44256</v>
      </c>
      <c r="N12" s="27">
        <v>43950347.270000003</v>
      </c>
      <c r="O12" t="str">
        <f t="shared" si="2"/>
        <v>Mar</v>
      </c>
      <c r="P12" s="27">
        <f>GETPIVOTDATA("[Measures].[Net Sales]",$M$5,"[dim_date].[Month]","[dim_date].[Month].&amp;[2021-03-01T00:00:00]")</f>
        <v>43950347.270000003</v>
      </c>
    </row>
    <row r="13" spans="1:16" x14ac:dyDescent="0.3">
      <c r="A13" s="31">
        <v>43556</v>
      </c>
      <c r="B13" s="27">
        <v>6321720.7000000002</v>
      </c>
      <c r="D13" t="str">
        <f t="shared" si="0"/>
        <v>Apr</v>
      </c>
      <c r="E13" s="27">
        <f>GETPIVOTDATA("[Measures].[Net Sales]",$A$5,"[dim_date].[Month]","[dim_date].[Month].&amp;[2019-04-01T00:00:00]")</f>
        <v>6321720.7000000002</v>
      </c>
      <c r="H13" s="31">
        <v>43922</v>
      </c>
      <c r="I13" s="27">
        <v>7758449.8700000001</v>
      </c>
      <c r="J13" t="str">
        <f t="shared" si="1"/>
        <v>Apr</v>
      </c>
      <c r="K13" s="27">
        <f>GETPIVOTDATA("[Measures].[Net Sales]",$H$5,"[dim_date].[Month]","[dim_date].[Month].&amp;[2020-04-01T00:00:00]")</f>
        <v>7758449.8700000001</v>
      </c>
      <c r="M13" s="31">
        <v>44287</v>
      </c>
      <c r="N13" s="27">
        <v>43541437.909999996</v>
      </c>
      <c r="O13" t="str">
        <f t="shared" si="2"/>
        <v>Apr</v>
      </c>
      <c r="P13" s="27">
        <f>GETPIVOTDATA("[Measures].[Net Sales]",$M$5,"[dim_date].[Month]","[dim_date].[Month].&amp;[2021-04-01T00:00:00]")</f>
        <v>43541437.909999996</v>
      </c>
    </row>
    <row r="14" spans="1:16" x14ac:dyDescent="0.3">
      <c r="A14" s="31">
        <v>43586</v>
      </c>
      <c r="B14" s="27">
        <v>6489651.3499999996</v>
      </c>
      <c r="D14" t="str">
        <f t="shared" si="0"/>
        <v>May</v>
      </c>
      <c r="E14" s="27">
        <f>GETPIVOTDATA("[Measures].[Net Sales]",$A$5,"[dim_date].[Month]","[dim_date].[Month].&amp;[2019-05-01T00:00:00]")</f>
        <v>6489651.3499999996</v>
      </c>
      <c r="H14" s="31">
        <v>43952</v>
      </c>
      <c r="I14" s="27">
        <v>9932571.8499999996</v>
      </c>
      <c r="J14" t="str">
        <f t="shared" si="1"/>
        <v>May</v>
      </c>
      <c r="K14" s="27">
        <f>GETPIVOTDATA("[Measures].[Net Sales]",$H$5,"[dim_date].[Month]","[dim_date].[Month].&amp;[2020-05-01T00:00:00]")</f>
        <v>9932571.8499999996</v>
      </c>
      <c r="M14" s="31">
        <v>44317</v>
      </c>
      <c r="N14" s="27">
        <v>44400215.920000002</v>
      </c>
      <c r="O14" t="str">
        <f t="shared" si="2"/>
        <v>May</v>
      </c>
      <c r="P14" s="27">
        <f>GETPIVOTDATA("[Measures].[Net Sales]",$M$5,"[dim_date].[Month]","[dim_date].[Month].&amp;[2021-05-01T00:00:00]")</f>
        <v>44400215.920000002</v>
      </c>
    </row>
    <row r="15" spans="1:16" x14ac:dyDescent="0.3">
      <c r="A15" s="31">
        <v>43617</v>
      </c>
      <c r="B15" s="27">
        <v>6184359.6699999999</v>
      </c>
      <c r="D15" t="str">
        <f t="shared" si="0"/>
        <v>Jun</v>
      </c>
      <c r="E15" s="27">
        <f>GETPIVOTDATA("[Measures].[Net Sales]",$A$5,"[dim_date].[Month]","[dim_date].[Month].&amp;[2019-06-01T00:00:00]")</f>
        <v>6184359.6699999999</v>
      </c>
      <c r="H15" s="31">
        <v>43983</v>
      </c>
      <c r="I15" s="27">
        <v>14882796.6</v>
      </c>
      <c r="J15" t="str">
        <f t="shared" si="1"/>
        <v>Jun</v>
      </c>
      <c r="K15" s="27">
        <f>GETPIVOTDATA("[Measures].[Net Sales]",$H$5,"[dim_date].[Month]","[dim_date].[Month].&amp;[2020-06-01T00:00:00]")</f>
        <v>14882796.6</v>
      </c>
      <c r="M15" s="31">
        <v>44348</v>
      </c>
      <c r="N15" s="27">
        <v>41468863.57</v>
      </c>
      <c r="O15" t="str">
        <f t="shared" si="2"/>
        <v>Jun</v>
      </c>
      <c r="P15" s="27">
        <f>GETPIVOTDATA("[Measures].[Net Sales]",$M$5,"[dim_date].[Month]","[dim_date].[Month].&amp;[2021-06-01T00:00:00]")</f>
        <v>41468863.57</v>
      </c>
    </row>
    <row r="16" spans="1:16" x14ac:dyDescent="0.3">
      <c r="A16" s="31">
        <v>43647</v>
      </c>
      <c r="B16" s="27">
        <v>6483682.7400000002</v>
      </c>
      <c r="D16" t="str">
        <f t="shared" si="0"/>
        <v>Jul</v>
      </c>
      <c r="E16" s="27">
        <f>GETPIVOTDATA("[Measures].[Net Sales]",$A$5,"[dim_date].[Month]","[dim_date].[Month].&amp;[2019-07-01T00:00:00]")</f>
        <v>6483682.7400000002</v>
      </c>
      <c r="H16" s="31">
        <v>44013</v>
      </c>
      <c r="I16" s="27">
        <v>16079640.75</v>
      </c>
      <c r="J16" t="str">
        <f t="shared" si="1"/>
        <v>Jul</v>
      </c>
      <c r="K16" s="27">
        <f>GETPIVOTDATA("[Measures].[Net Sales]",$H$5,"[dim_date].[Month]","[dim_date].[Month].&amp;[2020-07-01T00:00:00]")</f>
        <v>16079640.75</v>
      </c>
      <c r="M16" s="31">
        <v>44378</v>
      </c>
      <c r="N16" s="27">
        <v>44047274.549999997</v>
      </c>
      <c r="O16" t="str">
        <f t="shared" si="2"/>
        <v>Jul</v>
      </c>
      <c r="P16" s="27">
        <f>GETPIVOTDATA("[Measures].[Net Sales]",$M$5,"[dim_date].[Month]","[dim_date].[Month].&amp;[2021-07-01T00:00:00]")</f>
        <v>44047274.549999997</v>
      </c>
    </row>
    <row r="17" spans="1:16" x14ac:dyDescent="0.3">
      <c r="A17" s="31">
        <v>43678</v>
      </c>
      <c r="B17" s="27">
        <v>6311041.5599999996</v>
      </c>
      <c r="D17" t="str">
        <f t="shared" si="0"/>
        <v>Aug</v>
      </c>
      <c r="E17" s="27">
        <f>GETPIVOTDATA("[Measures].[Net Sales]",$A$5,"[dim_date].[Month]","[dim_date].[Month].&amp;[2019-08-01T00:00:00]")</f>
        <v>6311041.5599999996</v>
      </c>
      <c r="H17" s="31">
        <v>44044</v>
      </c>
      <c r="I17" s="27">
        <v>16536602.9</v>
      </c>
      <c r="J17" t="str">
        <f t="shared" si="1"/>
        <v>Aug</v>
      </c>
      <c r="K17" s="27">
        <f>GETPIVOTDATA("[Measures].[Net Sales]",$H$5,"[dim_date].[Month]","[dim_date].[Month].&amp;[2020-08-01T00:00:00]")</f>
        <v>16536602.9</v>
      </c>
      <c r="M17" s="31">
        <v>44409</v>
      </c>
      <c r="N17" s="27">
        <v>43047163.530000001</v>
      </c>
      <c r="O17" t="str">
        <f t="shared" si="2"/>
        <v>Aug</v>
      </c>
      <c r="P17" s="27">
        <f>GETPIVOTDATA("[Measures].[Net Sales]",$M$5,"[dim_date].[Month]","[dim_date].[Month].&amp;[2021-08-01T00:00:00]")</f>
        <v>43047163.530000001</v>
      </c>
    </row>
    <row r="18" spans="1:16" x14ac:dyDescent="0.3">
      <c r="A18" s="25" t="s">
        <v>79</v>
      </c>
      <c r="B18" s="27">
        <v>87478258.349999994</v>
      </c>
      <c r="H18" s="25" t="s">
        <v>79</v>
      </c>
      <c r="I18" s="27">
        <v>196690953.08000001</v>
      </c>
      <c r="M18" s="25" t="s">
        <v>79</v>
      </c>
      <c r="N18" s="27">
        <v>598877095.26999998</v>
      </c>
    </row>
    <row r="20" spans="1:16" x14ac:dyDescent="0.3">
      <c r="D20" s="33" t="s">
        <v>130</v>
      </c>
      <c r="E20" s="33" t="s">
        <v>131</v>
      </c>
      <c r="F20" s="33" t="s">
        <v>132</v>
      </c>
      <c r="G20" s="33" t="s">
        <v>133</v>
      </c>
    </row>
    <row r="21" spans="1:16" x14ac:dyDescent="0.3">
      <c r="D21" t="str">
        <f>D6</f>
        <v>Sep</v>
      </c>
      <c r="E21" s="27">
        <f>E6</f>
        <v>6462654.7000000002</v>
      </c>
      <c r="F21" s="27">
        <f>K6</f>
        <v>17101844.789999999</v>
      </c>
      <c r="G21" s="27">
        <f>P6</f>
        <v>44817070.079999998</v>
      </c>
    </row>
    <row r="22" spans="1:16" x14ac:dyDescent="0.3">
      <c r="D22" t="str">
        <f>D7</f>
        <v>Oct</v>
      </c>
      <c r="E22" s="27">
        <f>E7</f>
        <v>8038536.1100000003</v>
      </c>
      <c r="F22" s="27">
        <f>K7</f>
        <v>20625353.16</v>
      </c>
      <c r="G22" s="27">
        <f>P7</f>
        <v>54591631.43</v>
      </c>
    </row>
    <row r="23" spans="1:16" x14ac:dyDescent="0.3">
      <c r="D23" t="str">
        <f>D8</f>
        <v>Nov</v>
      </c>
      <c r="E23" s="27">
        <f>E8</f>
        <v>10735791.5</v>
      </c>
      <c r="F23" s="27">
        <f>K8</f>
        <v>28693062.809999999</v>
      </c>
      <c r="G23" s="27">
        <f>P8</f>
        <v>74342414.200000003</v>
      </c>
    </row>
    <row r="24" spans="1:16" x14ac:dyDescent="0.3">
      <c r="D24" t="str">
        <f>D9</f>
        <v>Dec</v>
      </c>
      <c r="E24" s="27">
        <f>E9</f>
        <v>11436776.859999999</v>
      </c>
      <c r="F24" s="27">
        <f>K9</f>
        <v>29901819.449999999</v>
      </c>
      <c r="G24" s="27">
        <f>P9</f>
        <v>78058681.439999998</v>
      </c>
    </row>
    <row r="25" spans="1:16" x14ac:dyDescent="0.3">
      <c r="D25" t="str">
        <f>D10</f>
        <v>Jan</v>
      </c>
      <c r="E25" s="27">
        <f>E10</f>
        <v>6521144.4299999997</v>
      </c>
      <c r="F25" s="27">
        <f>K10</f>
        <v>17134491.73</v>
      </c>
      <c r="G25" s="27">
        <f>P10</f>
        <v>44788916.310000002</v>
      </c>
    </row>
    <row r="26" spans="1:16" x14ac:dyDescent="0.3">
      <c r="D26" t="str">
        <f>D11</f>
        <v>Feb</v>
      </c>
      <c r="E26" s="27">
        <f>E11</f>
        <v>6080697.3300000001</v>
      </c>
      <c r="F26" s="27">
        <f>K11</f>
        <v>15932938.42</v>
      </c>
      <c r="G26" s="27">
        <f>P11</f>
        <v>41823079.060000002</v>
      </c>
    </row>
    <row r="27" spans="1:16" x14ac:dyDescent="0.3">
      <c r="D27" t="str">
        <f>D12</f>
        <v>Mar</v>
      </c>
      <c r="E27" s="27">
        <f>E12</f>
        <v>6412201.4000000004</v>
      </c>
      <c r="F27" s="27">
        <f>K12</f>
        <v>2111380.75</v>
      </c>
      <c r="G27" s="27">
        <f>P12</f>
        <v>43950347.270000003</v>
      </c>
    </row>
    <row r="28" spans="1:16" x14ac:dyDescent="0.3">
      <c r="D28" t="str">
        <f>D13</f>
        <v>Apr</v>
      </c>
      <c r="E28" s="27">
        <f>E13</f>
        <v>6321720.7000000002</v>
      </c>
      <c r="F28" s="27">
        <f>K13</f>
        <v>7758449.8700000001</v>
      </c>
      <c r="G28" s="27">
        <f>P13</f>
        <v>43541437.909999996</v>
      </c>
    </row>
    <row r="29" spans="1:16" x14ac:dyDescent="0.3">
      <c r="D29" t="str">
        <f>D14</f>
        <v>May</v>
      </c>
      <c r="E29" s="27">
        <f>E14</f>
        <v>6489651.3499999996</v>
      </c>
      <c r="F29" s="27">
        <f>K14</f>
        <v>9932571.8499999996</v>
      </c>
      <c r="G29" s="27">
        <f>P14</f>
        <v>44400215.920000002</v>
      </c>
    </row>
    <row r="30" spans="1:16" x14ac:dyDescent="0.3">
      <c r="D30" t="str">
        <f>D15</f>
        <v>Jun</v>
      </c>
      <c r="E30" s="27">
        <f>E15</f>
        <v>6184359.6699999999</v>
      </c>
      <c r="F30" s="27">
        <f>K15</f>
        <v>14882796.6</v>
      </c>
      <c r="G30" s="27">
        <f>P15</f>
        <v>41468863.57</v>
      </c>
    </row>
    <row r="31" spans="1:16" x14ac:dyDescent="0.3">
      <c r="D31" t="str">
        <f>D16</f>
        <v>Jul</v>
      </c>
      <c r="E31" s="27">
        <f>E16</f>
        <v>6483682.7400000002</v>
      </c>
      <c r="F31" s="27">
        <f>K16</f>
        <v>16079640.75</v>
      </c>
      <c r="G31" s="27">
        <f>P16</f>
        <v>44047274.549999997</v>
      </c>
    </row>
    <row r="32" spans="1:16" x14ac:dyDescent="0.3">
      <c r="D32" t="str">
        <f>D17</f>
        <v>Aug</v>
      </c>
      <c r="E32" s="27">
        <f>E17</f>
        <v>6311041.5599999996</v>
      </c>
      <c r="F32" s="27">
        <f>K17</f>
        <v>16536602.9</v>
      </c>
      <c r="G32" s="27">
        <f>P17</f>
        <v>43047163.530000001</v>
      </c>
    </row>
  </sheetData>
  <autoFilter ref="D20:G20" xr:uid="{5867943C-02ED-4CBC-96C7-D4CBDB13E3EB}"/>
  <pageMargins left="0.7" right="0.7" top="0.75" bottom="0.75" header="0.3" footer="0.3"/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3946BB-5E04-450E-9982-CA1A1F4B0DDB}">
  <dimension ref="B5:C11"/>
  <sheetViews>
    <sheetView tabSelected="1" workbookViewId="0">
      <selection activeCell="C7" sqref="C7"/>
    </sheetView>
  </sheetViews>
  <sheetFormatPr defaultRowHeight="14.4" x14ac:dyDescent="0.3"/>
  <cols>
    <col min="2" max="2" width="12.77734375" bestFit="1" customWidth="1"/>
    <col min="3" max="3" width="15.33203125" bestFit="1" customWidth="1"/>
  </cols>
  <sheetData>
    <row r="5" spans="2:3" x14ac:dyDescent="0.3">
      <c r="B5" s="24" t="s">
        <v>127</v>
      </c>
      <c r="C5" t="s">
        <v>128</v>
      </c>
    </row>
    <row r="6" spans="2:3" x14ac:dyDescent="0.3">
      <c r="B6" s="25" t="s">
        <v>10</v>
      </c>
      <c r="C6" s="26">
        <v>131765718.39</v>
      </c>
    </row>
    <row r="7" spans="2:3" x14ac:dyDescent="0.3">
      <c r="B7" s="25" t="s">
        <v>2</v>
      </c>
      <c r="C7" s="26">
        <v>83825392.480000004</v>
      </c>
    </row>
    <row r="8" spans="2:3" x14ac:dyDescent="0.3">
      <c r="B8" s="25" t="s">
        <v>3</v>
      </c>
      <c r="C8" s="26">
        <v>88374781.689999998</v>
      </c>
    </row>
    <row r="9" spans="2:3" x14ac:dyDescent="0.3">
      <c r="B9" s="25" t="s">
        <v>58</v>
      </c>
      <c r="C9" s="26">
        <v>30569199.010000002</v>
      </c>
    </row>
    <row r="10" spans="2:3" x14ac:dyDescent="0.3">
      <c r="B10" s="25" t="s">
        <v>4</v>
      </c>
      <c r="C10" s="26">
        <v>31962776.039999999</v>
      </c>
    </row>
    <row r="11" spans="2:3" x14ac:dyDescent="0.3">
      <c r="B11" s="25" t="s">
        <v>79</v>
      </c>
      <c r="C11" s="26">
        <v>366497867.61000001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52163-9B59-4137-A7AF-1F256209B366}">
  <dimension ref="A1"/>
  <sheetViews>
    <sheetView showGridLines="0" workbookViewId="0">
      <selection sqref="A1:XFD1048576"/>
    </sheetView>
  </sheetViews>
  <sheetFormatPr defaultRowHeight="14.4" x14ac:dyDescent="0.3"/>
  <cols>
    <col min="1" max="16384" width="8.88671875" style="22"/>
  </cols>
  <sheetData/>
  <pageMargins left="0.7" right="0.7" top="0.75" bottom="0.75" header="0.3" footer="0.3"/>
  <drawing r:id="rId1"/>
  <picture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G c H A A B Q S w M E F A A C A A g A S 7 N K W N J 7 y w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R M z O y 0 D O w 0 Y c J 2 v h m 5 i E U G A E d D J J F E r R x L s 0 p K S 1 K t U v N 0 / X 0 s 9 G H c W 3 0 o X 6 w A w B Q S w M E F A A C A A g A S 7 N K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u z S l h j 1 O H E Z w Q A A P w W A A A T A B w A R m 9 y b X V s Y X M v U 2 V j d G l v b j E u b S C i G A A o o B Q A A A A A A A A A A A A A A A A A A A A A A A A A A A D l W G 1 v 2 z Y Q / m 4 g / 4 F Q v s i A I M x u E r Q L / M G z n T V D Z y d 1 1 i 2 w A 4 O R a V u o R L o k Z c Q z 8 t 9 7 p K R I 1 E v z s s x r s X x I n D v y n u d O d w 8 p C + J J n 1 E 0 j v + 2 T h s N s c K c z N E Y B 0 S g D g q I P G g g + B m z i H s E L G c s m B P u n v m w w L Z 6 P 0 / / E I S L 6 a / o t + v R 1 f t z N P 6 z + 3 E 0 u p i O K O l z f 0 O m f S I + S 7 a e D v 7 q D T 5 M d e A Z p j j Y S t 8 T 8 f 9 W 8 6 D h 0 z x Q x m T u h z M v E p K F h F c S 0 h G c 2 H j 4 S o S m M w P W E x t L I W n I 3 e T Q i o u A L r B c W Z 3 X w r S c I Q 5 J x 8 p D u w r 6 5 n 7 S Y 1 Q S K m 8 e 8 j w P 1 4 x L q E 9 v / E l x 6 4 m N 2 2 d e F M I q + 1 8 s g z P p k 8 A P f U l 4 x 3 I s B / V Y E I V U d I 4 d N K A e m / t 0 2 W m 1 j 9 s O u o y Y J G O 5 D U g n + + g O G S U 3 z Y c 8 L j g L m c r j P c F Q U q F y u c K 3 s D D x J H a 7 k L K D J s m C b h C M P R x g L j q S R / n Y v R W m S 1 h / t V 2 T L O 4 V x 1 Q s G A 9 j 5 s q p o p e I O L u d l a Y + g 8 Q I Y J 5 T e X L k q i 3 3 D s r c 4 J F g Q 5 L c S e 0 I M f 9 M Z M m 8 D r B U y C W H B 0 w p C Q z 7 f Z b I R w I 7 P e D 2 C Q d R L p X E r q 1 2 I V / H 6 g b S v 0 S D O y + I B D x w Z Z G B a U k C c C O S k 0 u s l k S r l k W B b I z 6 5 R / z y B S i T M V U i 7 j 4 e 9 a K B H T / S h E D f w 8 6 k S t B r U q 8 e Z l K P G u S T Z 2 A K Y 7 d r d L U x f Z 2 j f 1 N 3 T Q + Q 7 L M i X y m Z L V e p l k 1 2 i O i 2 9 n f U N W S g 5 M l n P 2 P S g / F F P k U P Y R 5 i g h B y S 3 Y B 7 + H 3 f o h f w j 5 D d i E 5 K O a U 2 T 5 F P w k d o 3 E m A R M p V l z N o + 8 f U t N i r p / r U m Q v w e x y R e h V m 1 O f l S 1 y e x H N f b j G v v J D 6 p a y f N M L 1 p m a n N / 4 4 u i S G l R I 0 v V W + X 7 F J Z k y f i 2 f A O L Y U r 2 D e Y + L g Q y B c H M M d O B B Q b W Q j d q C P O w C r Z 7 l I M K 8 P 2 q Q p n A f y 0 O N S X 5 f 7 2 3 z K H / 0 1 5 W n 6 U f k n z / V 4 / Z I 2 8 7 l 3 J b N l K S V h u H L M o m i E b h L e F 5 A Y L t a A F k E S V L L O F 5 I s l Q 9 1 Z A N p I U 3 2 w K y Z Z V a Z f y G W o g F w I Z 3 M z h f Q q 2 e b S r q l U O 8 i 4 B P I N w 9 q F a Z r d / a r 1 1 3 j m t Z t N 1 q 7 z t l v N W e e + z J 8 z o h u i e A B 4 6 4 y x 1 t f W D L 6 Q d Q z p o v A 5 8 C X 3 r 6 g + / b I d M r q B b 7 a Y D V Q 6 C 9 P f g T n K s U x H u g H P G X 9 h Q F d w q j j W V m n l P p C A I 8 3 S s 8 j c 1 5 f j G Y 8 w C x 2 2 b j 3 p O R U x l L D G X i C 3 Q 7 2 q m s + j d + T z e b 5 c p Q M B 4 t Y M I 9 l a o D 9 F d H W i 0 0 A 5 7 o g B h 8 L K U K q C v C e b V g H X s A F h v y u M q g z 3 R f g W Y d e p L T 1 G T n y p k g l l 5 + g N t V R k 9 4 N X J F O 7 t y D q 7 R m G p f L B D 5 y D S X J y j Z j V K q x r G I K J R K s q U Q t 8 0 8 w 0 W s k 1 1 g y l H 1 m A m C b j f 5 x K J a 1 S 8 6 Z u B T w 8 a B 6 k S U D G D R 7 s k U s z U G F c K g n G O q a 9 F 3 e T o e 4 2 v R w s E 9 O H a f O 2 3 6 y e f Z a k i 7 e M I q 3 m N L Z 5 s 8 S G U V q l 0 + t T d 4 K z T r 1 B L A Q I t A B Q A A g A I A E u z S l j S e 8 s D p w A A A P c A A A A S A A A A A A A A A A A A A A A A A A A A A A B D b 2 5 m a W c v U G F j a 2 F n Z S 5 4 b W x Q S w E C L Q A U A A I A C A B L s 0 p Y U 3 I 4 L J s A A A D h A A A A E w A A A A A A A A A A A A A A A A D z A A A A W 0 N v b n R l b n R f V H l w Z X N d L n h t b F B L A Q I t A B Q A A g A I A E u z S l h j 1 O H E Z w Q A A P w W A A A T A A A A A A A A A A A A A A A A A N s B A A B G b 3 J t d W x h c y 9 T Z W N 0 a W 9 u M S 5 t U E s F B g A A A A A D A A M A w g A A A I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N U A A A A A A A A Y V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y L T A 5 V D A 5 O j U 5 O j E y L j I w O T c 2 O T l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z M j B l Y j M 0 N i 0 0 M 2 E y L T Q w Y j Y t O D k 4 N i 1 l O T h l M 2 Q 1 M j N i N j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5 V D A 5 O j U 4 O j A 5 L j I z O T k y N D l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O W I 5 N m M 3 Y S 0 y M 2 J m L T R k N T U t Y W V h N C 0 0 Z D V m O D g 2 N z F i Z j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N 1 c 3 R v b W V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I g c m V w b 3 J 0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l U M D k 6 N T g 6 M T Y u N D Y w O T g z M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I z N G I 3 Y j Y t N G E 3 Z i 0 0 O T g 2 L W E 3 N 2 Q t Y m F i Z G J m Z j Z i Y T c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G l u I H N 1 Y l 9 6 b 2 5 l L n t z d W J f e m 9 u Z S w x f S Z x d W 9 0 O y w m c X V v d D t T Z W N 0 a W 9 u M S 9 k a W 1 f b W F y a 2 V 0 L 1 J l c G x h Y 2 V k I G 5 h b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p b i B z d W J f e m 9 u Z S 5 7 c 3 V i X 3 p v b m U s M X 0 m c X V v d D s s J n F 1 b 3 Q 7 U 2 V j d G l v b j E v Z G l t X 2 1 h c m t l d C 9 S Z X B s Y W N l Z C B u Y W 4 g a W 4 g c m V n a W 9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I g c m V w b 3 J 0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O V Q w O T o 1 O D o y N C 4 w M j Y y N D Q 5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N j U 5 M z I w Z C 1 j M m R m L T Q 2 M j U t Y j l k Y i 1 h Y W Q 2 Z m J i M D g z M j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I g c m V w b 3 J 0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l U M D k 6 N T g 6 N T Q u M T k 0 O T I 1 O F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k 4 O T k w N m M 4 L T A x Z D M t N D c 4 M C 1 i M z U y L T E 1 M j V l Y 2 M 2 M m Q z O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m Y W N 0 X 3 N h b G V z X 2 1 v b n R o b H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1 F 0 e S B m c m 9 t I G 5 l Z 2 F 0 a X Z l I H R v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R d H k g Z n J v b S B u Z W d h d G l 2 Z S B 0 b y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I g c m V w b 3 J 0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l U M T c 6 M z Q 6 N D Q u O D A 1 N T I 2 M 1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T U 2 M W M 2 Y 2 Y t Z D l m M y 0 0 Z m Q y L W I w N 2 M t Y j c x Z m Y x Y m E 0 O D Y 1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I g c m V w b 3 J 0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c l M j B K W U 9 U S E k l M j B T V 0 F S T 0 9 Q J T V D T 2 5 l R H J p d m U l N U N E Z X N r d G 9 w J T V D R V h D R U w l N U N T Y W x l c 1 9 h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c l M j B K W U 9 U S E k l M j B T V 0 F S T 0 9 Q J T V D T 2 5 l R H J p d m U l N U N E Z X N r d G 9 w J T V D R V h D R U w l N U N T Y W x l c 1 9 h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H J T I w S l l P V E h J J T I w U 1 d B U k 9 P U C U 1 Q 0 9 u Z U R y a X Z l J T V D R G V z a 3 R v c C U 1 Q 0 V Y Q 0 V M J T V D U 2 F s Z X N f Y W 5 h b H l 0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H J T I w S l l P V E h J J T I w U 1 d B U k 9 P U C U 1 Q 0 9 u Z U R y a X Z l J T V D R G V z a 3 R v c C U 1 Q 0 V Y Q 0 V M J T V D U 2 F s Z X N f Y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p b i U y M H N 1 Y l 9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F 0 e S U y M G Z y b 2 0 l M j B u Z W d h d G l 2 Z S U y M H R v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V k M T M y M z Y y L T l k M 2 I t N D c y Y i 1 h M j k w L W N k O G R l N z k 4 Z m F m M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y L T E w V D E 2 O j U 2 O j I y L j I z N D Y 1 O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5 a U W G y + X T T 7 v O L l n + h X J B A A A A A A I A A A A A A B B m A A A A A Q A A I A A A A C n P b o p G v q 7 o 1 C d Y p V h 3 r q i Y x M Q t N y r 7 b 4 r H r F g 1 c e U L A A A A A A 6 A A A A A A g A A I A A A A F h L Z R L f F e o o + K 3 h L e c 7 Y w 7 p P P n r F o S Z 6 2 w K P 2 V Q w Q O B U A A A A K s Y 9 t h h + 8 Q a B 4 k i O V m f F D f s i Q g 6 Y r Q 7 n b s b / 9 E C O m Y E g c 7 c Z 3 O 9 + u p / o + S / W G b 9 G z O 6 E D s F g d n k A z a x U e + B s r j R e P C + K 4 m B h p f c d b p b L V Z o Q A A A A L q 6 5 k 5 x C s K z A 7 w E j V e n X m h R v C s h 8 G Z 1 o S m Y g R B F u D g m O n z J I T V W R t h P M + v Q w 1 h b M v W y W B y P 7 / f U N y X w 3 E q I 2 B 4 = < / D a t a M a s h u p > 
</file>

<file path=customXml/item10.xml>��< ? x m l   v e r s i o n = " 1 . 0 "   e n c o d i n g = " U T F - 1 6 " ? > < G e m i n i   x m l n s = " h t t p : / / g e m i n i / p i v o t c u s t o m i z a t i o n / T a b l e X M L _ n s _ t a r g e t s _ 2 0 2 1 _ 6 e a 2 1 7 2 e - b 7 b 5 - 4 8 f 2 - 9 1 9 1 - c 6 3 5 f 2 8 8 2 4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2 f c 6 c b d - 0 7 f 2 - 4 c 1 8 - 9 b 9 2 - 3 2 2 1 1 9 c f d b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0 7 6 1 d 3 1 d - c 9 e 5 - 4 f 7 7 - 8 a 2 b - e 1 d b 0 9 7 2 8 5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e 4 1 3 0 8 d 0 - e e 0 0 - 4 d d e - a 0 f f - d 5 1 0 9 3 e 0 c 4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2 d a 6 1 e 8 e - 2 b 6 d - 4 4 a 3 - 9 e 3 d - b 4 6 8 f e 5 2 d b 4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 d i m _ c u s t o m e r _ 0 7 6 1 d 3 1 d - c 9 e 5 - 4 f 7 7 - 8 a 2 b - e 1 d b 0 9 7 2 8 5 6 f 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 f a c t _ s a l e s _ m o n t h l y _ e 4 1 3 0 8 d 0 - e e 0 0 - 4 d d e - a 0 f f - d 5 1 0 9 3 e 0 c 4 a 2 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 d i m _ d a t e _ f 1 f c 4 6 b c - 7 0 e b - 4 6 4 2 - a 4 8 1 - 0 3 7 0 7 9 c e 0 c 6 e 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 d i m _ m a r k e t _ 2 d a 6 1 e 8 e - 2 b 6 d - 4 4 a 3 - 9 e 3 d - b 4 6 8 f e 5 2 d b 4 f 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 n s _ t a r g e t s _ 2 0 2 1 _ 6 e a 2 1 7 2 e - b 7 b 5 - 4 8 f 2 - 9 1 9 1 - c 6 3 5 f 2 8 8 2 4 1 8 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f 1 f c 4 6 b c - 7 0 e b - 4 6 4 2 - a 4 8 1 - 0 3 7 0 7 9 c e 0 c 6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7 e 8 c 5 1 d - 5 a 2 c - 4 6 6 2 - b 5 e 6 - 8 e 8 7 3 a 0 3 9 c 1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4 7 b 3 c 6 9 6 - 2 c 7 7 - 4 b a c - b a 4 c - b 3 8 d d b 9 c 0 3 c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 2 0 2 4 - 0 2 - 1 9 T 2 0 : 5 7 : 2 3 . 5 6 1 3 4 9 + 0 5 : 3 0 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 1 9 8 < / H e i g h t > < I s E x p a n d e d > t r u e < / I s E x p a n d e d > < L a y e d O u t > t r u e < / L a y e d O u t > < L e f t > 2 4 6 . 0 9 6 1 8 9 4 3 2 3 3 4 3 7 < / L e f t > < T o p > 5 8 . 3 9 9 9 9 9 9 9 9 9 9 9 9 7 7 < / T o p > < W i d t h > 2 0 8 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 1 0 . 8 0 0 0 0 0 0 0 0 0 0 0 0 4 < / L e f t > < T a b I n d e x > 3 < / T a b I n d e x > < T o p > 3 0 3 . 5 9 9 9 9 9 9 9 9 9 9 9 8 5 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 1 9 0 . 7 9 9 9 9 9 9 9 9 9 9 9 9 8 < / H e i g h t > < I s E x p a n d e d > t r u e < / I s E x p a n d e d > < L a y e d O u t > t r u e < / L a y e d O u t > < L e f t > 1 0 4 4 . 3 0 3 8 1 0 5 6 7 6 6 5 6 < / L e f t > < T a b I n d e x > 2 < / T a b I n d e x > < T o p > 1 4 0 . 3 9 9 9 9 9 9 9 9 9 9 9 9 8 < / T o p > < W i d t h > 1 7 0 . 3 9 9 9 9 9 9 9 9 9 9 9 9 8 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 2 8 6 . 7 9 9 9 9 9 9 9 9 9 9 9 9 5 < / H e i g h t > < I s E x p a n d e d > t r u e < / I s E x p a n d e d > < L a y e d O u t > t r u e < / L a y e d O u t > < L e f t > 5 9 2 . 6 0 7 6 2 1 1 3 5 3 3 1 5 6 < / L e f t > < T a b I n d e x > 1 < / T a b I n d e x > < T o p > 1 4 8 . 3 9 9 9 9 9 9 9 9 9 9 9 9 8 < / T o p > < W i d t h > 2 0 6 . 4 0 0 0 0 0 0 0 0 0 0 0 0 9 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 1 0 2 7 . 1 0 3 8 1 0 5 6 7 6 6 6 < / L e f t > < T a b I n d e x > 5 < / T a b I n d e x > < T o p > 4 8 0 . 1 9 9 9 9 9 9 9 9 9 9 9 9 3 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 6 0 1 . 5 0 3 8 1 0 5 6 7 6 6 5 8 2 < / L e f t > < T a b I n d e x > 4 < / T a b I n d e x > < T o p > 4 4 4 . 0 9 9 9 9 9 9 9 9 9 9 9 9 1 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 ( 2 2 8 . 4 4 8 0 9 4 5 , 1 5 9 . 4 ) .   E n d   p o i n t   2 :   ( 2 2 8 . 4 4 8 0 9 4 5 , 3 6 6 . 6 ) 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 2 2 8 . 4 4 8 0 9 4 5 0 0 0 0 0 1 4 < / b : _ x > < b : _ y > 1 5 9 . 4 < / b : _ y > < / b : P o i n t > < b : P o i n t > < b : _ x > 2 2 8 . 4 4 8 0 9 4 5 0 0 0 0 0 1 4 < / b : _ x > < b : _ y > 3 6 6 . 6 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 2 2 8 . 4 4 8 0 9 4 5 0 0 0 0 0 1 4 < / b : _ x > < b : _ y > 1 5 1 . 4 < / b : _ y > < / L a b e l L o c a t i o n > < L o c a t i o n   x m l n s : b = " h t t p : / / s c h e m a s . d a t a c o n t r a c t . o r g / 2 0 0 4 / 0 7 / S y s t e m . W i n d o w s " > < b : _ x > 2 4 6 . 0 9 6 1 8 9 4 3 2 3 3 4 3 7 < / b : _ x > < b : _ y > 1 5 7 . 4 < / b : _ y > < / L o c a t i o n > < S h a p e R o t a t e A n g l e > 1 7 3 . 5 3 4 4 4 4 2 9 7 4 0 8 3 3 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 2 1 2 . 4 4 8 0 9 4 5 0 0 0 0 0 1 4 < / b : _ x > < b : _ y > 3 5 8 . 6 < / b : _ y > < / L a b e l L o c a t i o n > < L o c a t i o n   x m l n s : b = " h t t p : / / s c h e m a s . d a t a c o n t r a c t . o r g / 2 0 0 4 / 0 7 / S y s t e m . W i n d o w s " > < b : _ x > 2 1 0 . 8 0 0 0 0 0 0 0 0 0 0 0 0 4 < / b : _ x > < b : _ y > 3 6 8 . 6 < / b : _ y > < / L o c a t i o n > < S h a p e R o t a t e A n g l e > 3 5 3 . 5 3 4 4 4 4 1 4 0 3 5 9 6 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 2 2 8 . 4 4 8 0 9 4 5 0 0 0 0 0 1 4 < / b : _ x > < b : _ y > 1 5 9 . 4 < / b : _ y > < / b : P o i n t > < b : P o i n t > < b : _ x > 2 2 8 . 4 4 8 0 9 4 5 0 0 0 0 0 1 4 < / b : _ x > < b : _ y > 3 6 6 . 6 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 ( 5 7 6 . 6 0 7 6 2 1 1 3 5 3 3 2 , 2 9 1 . 8 ) .   E n d   p o i n t   2 :   ( 4 7 0 . 0 9 6 1 8 9 4 3 2 3 3 4 , 1 5 7 . 4 ) 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 5 7 6 . 6 0 7 6 2 1 1 3 5 3 3 1 5 6 < / b : _ x > < b : _ y > 2 9 1 . 8 < / b : _ y > < / b : P o i n t > < b : P o i n t > < b : _ x > 5 2 5 . 3 5 1 9 0 5 0 0 0 0 0 0 1 < / b : _ x > < b : _ y > 2 9 1 . 8 < / b : _ y > < / b : P o i n t > < b : P o i n t > < b : _ x > 5 2 3 . 3 5 1 9 0 5 0 0 0 0 0 0 1 < / b : _ x > < b : _ y > 2 8 9 . 8 < / b : _ y > < / b : P o i n t > < b : P o i n t > < b : _ x > 5 2 3 . 3 5 1 9 0 5 0 0 0 0 0 0 1 < / b : _ x > < b : _ y > 1 5 9 . 4 < / b : _ y > < / b : P o i n t > < b : P o i n t > < b : _ x > 5 2 1 . 3 5 1 9 0 5 0 0 0 0 0 0 1 < / b : _ x > < b : _ y > 1 5 7 . 4 < / b : _ y > < / b : P o i n t > < b : P o i n t > < b : _ x > 4 7 0 . 0 9 6 1 8 9 4 3 2 3 3 4 3 1 < / b : _ x > < b : _ y > 1 5 7 . 4 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 5 7 6 . 6 0 7 6 2 1 1 3 5 3 3 1 5 6 < / b : _ x > < b : _ y > 2 8 3 . 8 < / b : _ y > < / L a b e l L o c a t i o n > < L o c a t i o n   x m l n s : b = " h t t p : / / s c h e m a s . d a t a c o n t r a c t . o r g / 2 0 0 4 / 0 7 / S y s t e m . W i n d o w s " > < b : _ x > 5 9 2 . 6 0 7 6 2 1 1 3 5 3 3 1 5 6 < / b : _ x > < b : _ y > 2 9 1 . 8 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 4 5 4 . 0 9 6 1 8 9 4 3 2 3 3 4 3 1 < / b : _ x > < b : _ y > 1 4 9 . 4 < / b : _ y > < / L a b e l L o c a t i o n > < L o c a t i o n   x m l n s : b = " h t t p : / / s c h e m a s . d a t a c o n t r a c t . o r g / 2 0 0 4 / 0 7 / S y s t e m . W i n d o w s " > < b : _ x > 4 5 4 . 0 9 6 1 8 9 4 3 2 3 3 4 3 1 < / b : _ x > < b : _ y > 1 5 7 . 4 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 5 7 6 . 6 0 7 6 2 1 1 3 5 3 3 1 5 6 < / b : _ x > < b : _ y > 2 9 1 . 8 < / b : _ y > < / b : P o i n t > < b : P o i n t > < b : _ x > 5 2 5 . 3 5 1 9 0 5 0 0 0 0 0 0 1 < / b : _ x > < b : _ y > 2 9 1 . 8 < / b : _ y > < / b : P o i n t > < b : P o i n t > < b : _ x > 5 2 3 . 3 5 1 9 0 5 0 0 0 0 0 0 1 < / b : _ x > < b : _ y > 2 8 9 . 8 < / b : _ y > < / b : P o i n t > < b : P o i n t > < b : _ x > 5 2 3 . 3 5 1 9 0 5 0 0 0 0 0 0 1 < / b : _ x > < b : _ y > 1 5 9 . 4 < / b : _ y > < / b : P o i n t > < b : P o i n t > < b : _ x > 5 2 1 . 3 5 1 9 0 5 0 0 0 0 0 0 1 < / b : _ x > < b : _ y > 1 5 7 . 4 < / b : _ y > < / b : P o i n t > < b : P o i n t > < b : _ x > 4 7 0 . 0 9 6 1 8 9 4 3 2 3 3 4 3 1 < / b : _ x > < b : _ y > 1 5 7 . 4 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 ( 8 1 5 . 0 0 7 6 2 1 1 3 5 3 3 2 , 2 8 1 . 8 ) .   E n d   p o i n t   2 :   ( 1 0 2 8 . 3 0 3 8 1 0 5 6 7 6 7 , 2 3 5 . 8 ) 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 8 1 5 . 0 0 7 6 2 1 1 3 5 3 3 1 6 5 < / b : _ x > < b : _ y > 2 8 1 . 8 < / b : _ y > < / b : P o i n t > < b : P o i n t > < b : _ x > 9 1 9 . 6 5 5 7 1 6 0 0 0 0 0 0 2 1 < / b : _ x > < b : _ y > 2 8 1 . 8 < / b : _ y > < / b : P o i n t > < b : P o i n t > < b : _ x > 9 2 1 . 6 5 5 7 1 6 0 0 0 0 0 0 2 1 < / b : _ x > < b : _ y > 2 7 9 . 8 < / b : _ y > < / b : P o i n t > < b : P o i n t > < b : _ x > 9 2 1 . 6 5 5 7 1 6 0 0 0 0 0 0 2 1 < / b : _ x > < b : _ y > 2 3 7 . 8 < / b : _ y > < / b : P o i n t > < b : P o i n t > < b : _ x > 9 2 3 . 6 5 5 7 1 6 0 0 0 0 0 0 2 1 < / b : _ x > < b : _ y > 2 3 5 . 8 < / b : _ y > < / b : P o i n t > < b : P o i n t > < b : _ x > 1 0 2 8 . 3 0 3 8 1 0 5 6 7 6 6 5 6 < / b : _ x > < b : _ y > 2 3 5 . 8 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 7 9 9 . 0 0 7 6 2 1 1 3 5 3 3 1 6 5 < / b : _ x > < b : _ y > 2 7 3 . 8 < / b : _ y > < / L a b e l L o c a t i o n > < L o c a t i o n   x m l n s : b = " h t t p : / / s c h e m a s . d a t a c o n t r a c t . o r g / 2 0 0 4 / 0 7 / S y s t e m . W i n d o w s " > < b : _ x > 7 9 9 . 0 0 7 6 2 1 1 3 5 3 3 1 6 5 < / b : _ x > < b : _ y > 2 8 1 . 8 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 1 0 2 8 . 3 0 3 8 1 0 5 6 7 6 6 5 6 < / b : _ x > < b : _ y > 2 2 7 . 8 < / b : _ y > < / L a b e l L o c a t i o n > < L o c a t i o n   x m l n s : b = " h t t p : / / s c h e m a s . d a t a c o n t r a c t . o r g / 2 0 0 4 / 0 7 / S y s t e m . W i n d o w s " > < b : _ x > 1 0 4 4 . 3 0 3 8 1 0 5 6 7 6 6 5 6 < / b : _ x > < b : _ y > 2 3 5 . 8 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 8 1 5 . 0 0 7 6 2 1 1 3 5 3 3 1 6 5 < / b : _ x > < b : _ y > 2 8 1 . 8 < / b : _ y > < / b : P o i n t > < b : P o i n t > < b : _ x > 9 1 9 . 6 5 5 7 1 6 0 0 0 0 0 0 2 1 < / b : _ x > < b : _ y > 2 8 1 . 8 < / b : _ y > < / b : P o i n t > < b : P o i n t > < b : _ x > 9 2 1 . 6 5 5 7 1 6 0 0 0 0 0 0 2 1 < / b : _ x > < b : _ y > 2 7 9 . 8 < / b : _ y > < / b : P o i n t > < b : P o i n t > < b : _ x > 9 2 1 . 6 5 5 7 1 6 0 0 0 0 0 0 2 1 < / b : _ x > < b : _ y > 2 3 7 . 8 < / b : _ y > < / b : P o i n t > < b : P o i n t > < b : _ x > 9 2 3 . 6 5 5 7 1 6 0 0 0 0 0 0 2 1 < / b : _ x > < b : _ y > 2 3 5 . 8 < / b : _ y > < / b : P o i n t > < b : P o i n t > < b : _ x > 1 0 2 8 . 3 0 3 8 1 0 5 6 7 6 6 5 6 < / b : _ x > < b : _ y > 2 3 5 . 8 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 ( 8 1 5 . 0 0 7 6 2 1 1 3 5 3 3 2 , 3 0 1 . 8 ) .   E n d   p o i n t   2 :   ( 1 0 1 1 . 1 0 3 8 1 0 5 6 7 6 7 , 5 4 5 . 2 ) 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 8 1 5 . 0 0 7 6 2 1 1 3 5 3 3 1 6 5 < / b : _ x > < b : _ y > 3 0 1 . 8 < / b : _ y > < / b : P o i n t > < b : P o i n t > < b : _ x > 9 1 4 . 1 7 9 7 6 3 5 0 0 0 0 0 1 5 < / b : _ x > < b : _ y > 3 0 1 . 8 < / b : _ y > < / b : P o i n t > < b : P o i n t > < b : _ x > 9 1 6 . 1 7 9 7 6 3 5 0 0 0 0 0 1 5 < / b : _ x > < b : _ y > 3 0 3 . 8 < / b : _ y > < / b : P o i n t > < b : P o i n t > < b : _ x > 9 1 6 . 1 7 9 7 6 3 5 0 0 0 0 0 1 5 < / b : _ x > < b : _ y > 5 4 3 . 2 < / b : _ y > < / b : P o i n t > < b : P o i n t > < b : _ x > 9 1 8 . 1 7 9 7 6 3 5 0 0 0 0 0 1 5 < / b : _ x > < b : _ y > 5 4 5 . 2 < / b : _ y > < / b : P o i n t > < b : P o i n t > < b : _ x > 1 0 1 1 . 1 0 3 8 1 0 5 6 7 6 6 6 < / b : _ x > < b : _ y > 5 4 5 . 2 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 7 9 9 . 0 0 7 6 2 1 1 3 5 3 3 1 6 5 < / b : _ x > < b : _ y > 2 9 3 . 8 < / b : _ y > < / L a b e l L o c a t i o n > < L o c a t i o n   x m l n s : b = " h t t p : / / s c h e m a s . d a t a c o n t r a c t . o r g / 2 0 0 4 / 0 7 / S y s t e m . W i n d o w s " > < b : _ x > 7 9 9 . 0 0 7 6 2 1 1 3 5 3 3 1 6 5 < / b : _ x > < b : _ y > 3 0 1 . 8 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 1 0 1 1 . 1 0 3 8 1 0 5 6 7 6 6 6 < / b : _ x > < b : _ y > 5 3 7 . 2 < / b : _ y > < / L a b e l L o c a t i o n > < L o c a t i o n   x m l n s : b = " h t t p : / / s c h e m a s . d a t a c o n t r a c t . o r g / 2 0 0 4 / 0 7 / S y s t e m . W i n d o w s " > < b : _ x > 1 0 2 7 . 1 0 3 8 1 0 5 6 7 6 6 6 < / b : _ x > < b : _ y > 5 4 5 . 2 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 8 1 5 . 0 0 7 6 2 1 1 3 5 3 3 1 6 5 < / b : _ x > < b : _ y > 3 0 1 . 8 < / b : _ y > < / b : P o i n t > < b : P o i n t > < b : _ x > 9 1 4 . 1 7 9 7 6 3 5 0 0 0 0 0 1 5 < / b : _ x > < b : _ y > 3 0 1 . 8 < / b : _ y > < / b : P o i n t > < b : P o i n t > < b : _ x > 9 1 6 . 1 7 9 7 6 3 5 0 0 0 0 0 1 5 < / b : _ x > < b : _ y > 3 0 3 . 8 < / b : _ y > < / b : P o i n t > < b : P o i n t > < b : _ x > 9 1 6 . 1 7 9 7 6 3 5 0 0 0 0 0 1 5 < / b : _ x > < b : _ y > 5 4 3 . 2 < / b : _ y > < / b : P o i n t > < b : P o i n t > < b : _ x > 9 1 8 . 1 7 9 7 6 3 5 0 0 0 0 0 1 5 < / b : _ x > < b : _ y > 5 4 5 . 2 < / b : _ y > < / b : P o i n t > < b : P o i n t > < b : _ x > 1 0 1 1 . 1 0 3 8 1 0 5 6 7 6 6 6 < / b : _ x > < b : _ y > 5 4 5 . 2 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 ( 5 8 5 . 5 0 3 8 1 0 5 6 7 6 6 6 , 5 1 9 . 1 ) .   E n d   p o i n t   2 :   ( 2 2 6 . 8 , 3 8 8 . 6 ) 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 5 8 5 . 5 0 3 8 1 0 5 6 7 6 6 5 7 1 < / b : _ x > < b : _ y > 5 1 9 . 1 < / b : _ y > < / b : P o i n t > < b : P o i n t > < b : _ x > 4 0 8 . 1 5 1 9 0 5 5 0 0 0 0 0 1 1 < / b : _ x > < b : _ y > 5 1 9 . 1 < / b : _ y > < / b : P o i n t > < b : P o i n t > < b : _ x > 4 0 6 . 1 5 1 9 0 5 5 0 0 0 0 0 1 1 < / b : _ x > < b : _ y > 5 1 7 . 1 < / b : _ y > < / b : P o i n t > < b : P o i n t > < b : _ x > 4 0 6 . 1 5 1 9 0 5 5 0 0 0 0 0 1 1 < / b : _ x > < b : _ y > 3 9 0 . 6 < / b : _ y > < / b : P o i n t > < b : P o i n t > < b : _ x > 4 0 4 . 1 5 1 9 0 5 5 0 0 0 0 0 1 1 < / b : _ x > < b : _ y > 3 8 8 . 6 < / b : _ y > < / b : P o i n t > < b : P o i n t > < b : _ x > 2 2 6 . 8 0 0 0 0 0 0 0 0 0 0 0 1 3 < / b : _ x > < b : _ y > 3 8 8 . 6 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 5 8 5 . 5 0 3 8 1 0 5 6 7 6 6 5 7 1 < / b : _ x > < b : _ y > 5 1 1 . 1 < / b : _ y > < / L a b e l L o c a t i o n > < L o c a t i o n   x m l n s : b = " h t t p : / / s c h e m a s . d a t a c o n t r a c t . o r g / 2 0 0 4 / 0 7 / S y s t e m . W i n d o w s " > < b : _ x > 6 0 1 . 5 0 3 8 1 0 5 6 7 6 6 5 8 2 < / b : _ x > < b : _ y > 5 1 9 . 1 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 2 1 0 . 8 0 0 0 0 0 0 0 0 0 0 0 1 3 < / b : _ x > < b : _ y > 3 8 0 . 6 < / b : _ y > < / L a b e l L o c a t i o n > < L o c a t i o n   x m l n s : b = " h t t p : / / s c h e m a s . d a t a c o n t r a c t . o r g / 2 0 0 4 / 0 7 / S y s t e m . W i n d o w s " > < b : _ x > 2 1 0 . 8 0 0 0 0 0 0 0 0 0 0 0 1 < / b : _ x > < b : _ y > 3 8 8 . 6 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 5 8 5 . 5 0 3 8 1 0 5 6 7 6 6 5 7 1 < / b : _ x > < b : _ y > 5 1 9 . 1 < / b : _ y > < / b : P o i n t > < b : P o i n t > < b : _ x > 4 0 8 . 1 5 1 9 0 5 5 0 0 0 0 0 1 1 < / b : _ x > < b : _ y > 5 1 9 . 1 < / b : _ y > < / b : P o i n t > < b : P o i n t > < b : _ x > 4 0 6 . 1 5 1 9 0 5 5 0 0 0 0 0 1 1 < / b : _ x > < b : _ y > 5 1 7 . 1 < / b : _ y > < / b : P o i n t > < b : P o i n t > < b : _ x > 4 0 6 . 1 5 1 9 0 5 5 0 0 0 0 0 1 1 < / b : _ x > < b : _ y > 3 9 0 . 6 < / b : _ y > < / b : P o i n t > < b : P o i n t > < b : _ x > 4 0 4 . 1 5 1 9 0 5 5 0 0 0 0 0 1 1 < / b : _ x > < b : _ y > 3 8 8 . 6 < / b : _ y > < / b : P o i n t > < b : P o i n t > < b : _ x > 2 2 6 . 8 0 0 0 0 0 0 0 0 0 0 0 1 3 < / b : _ x > < b : _ y > 3 8 8 . 6 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 ( 8 1 7 . 5 0 3 8 1 0 5 6 7 6 6 6 , 5 1 9 . 1 ) .   E n d   p o i n t   2 :   ( 1 0 1 1 . 1 0 3 8 1 0 5 6 7 6 7 , 5 6 5 . 2 ) 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 8 1 7 . 5 0 3 8 1 0 5 6 7 6 6 5 8 2 < / b : _ x > < b : _ y > 5 1 9 . 0 9 9 9 9 9 9 9 9 9 9 9 9 1 < / b : _ y > < / b : P o i n t > < b : P o i n t > < b : _ x > 9 0 9 . 1 7 9 7 6 3 5 0 0 0 0 0 1 5 < / b : _ x > < b : _ y > 5 1 9 . 1 < / b : _ y > < / b : P o i n t > < b : P o i n t > < b : _ x > 9 1 1 . 1 7 9 7 6 3 5 0 0 0 0 0 1 5 < / b : _ x > < b : _ y > 5 2 1 . 1 < / b : _ y > < / b : P o i n t > < b : P o i n t > < b : _ x > 9 1 1 . 1 7 9 7 6 3 5 0 0 0 0 0 1 5 < / b : _ x > < b : _ y > 5 6 3 . 2 < / b : _ y > < / b : P o i n t > < b : P o i n t > < b : _ x > 9 1 3 . 1 7 9 7 6 3 5 0 0 0 0 0 1 5 < / b : _ x > < b : _ y > 5 6 5 . 2 < / b : _ y > < / b : P o i n t > < b : P o i n t > < b : _ x > 1 0 1 1 . 1 0 3 8 1 0 5 6 7 6 6 6 < / b : _ x > < b : _ y > 5 6 5 . 2 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 8 0 1 . 5 0 3 8 1 0 5 6 7 6 6 5 8 2 < / b : _ x > < b : _ y > 5 1 1 . 0 9 9 9 9 9 9 9 9 9 9 9 9 1 < / b : _ y > < / L a b e l L o c a t i o n > < L o c a t i o n   x m l n s : b = " h t t p : / / s c h e m a s . d a t a c o n t r a c t . o r g / 2 0 0 4 / 0 7 / S y s t e m . W i n d o w s " > < b : _ x > 8 0 1 . 5 0 3 8 1 0 5 6 7 6 6 5 8 2 < / b : _ x > < b : _ y > 5 1 9 . 0 9 9 9 9 9 9 9 9 9 9 9 9 1 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 1 0 1 1 . 1 0 3 8 1 0 5 6 7 6 6 6 < / b : _ x > < b : _ y > 5 5 7 . 2 < / b : _ y > < / L a b e l L o c a t i o n > < L o c a t i o n   x m l n s : b = " h t t p : / / s c h e m a s . d a t a c o n t r a c t . o r g / 2 0 0 4 / 0 7 / S y s t e m . W i n d o w s " > < b : _ x > 1 0 2 7 . 1 0 3 8 1 0 5 6 7 6 6 6 < / b : _ x > < b : _ y > 5 6 5 . 2 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 8 1 7 . 5 0 3 8 1 0 5 6 7 6 6 5 8 2 < / b : _ x > < b : _ y > 5 1 9 . 0 9 9 9 9 9 9 9 9 9 9 9 9 1 < / b : _ y > < / b : P o i n t > < b : P o i n t > < b : _ x > 9 0 9 . 1 7 9 7 6 3 5 0 0 0 0 0 1 5 < / b : _ x > < b : _ y > 5 1 9 . 1 < / b : _ y > < / b : P o i n t > < b : P o i n t > < b : _ x > 9 1 1 . 1 7 9 7 6 3 5 0 0 0 0 0 1 5 < / b : _ x > < b : _ y > 5 2 1 . 1 < / b : _ y > < / b : P o i n t > < b : P o i n t > < b : _ x > 9 1 1 . 1 7 9 7 6 3 5 0 0 0 0 0 1 5 < / b : _ x > < b : _ y > 5 6 3 . 2 < / b : _ y > < / b : P o i n t > < b : P o i n t > < b : _ x > 9 1 3 . 1 7 9 7 6 3 5 0 0 0 0 0 1 5 < / b : _ x > < b : _ y > 5 6 5 . 2 < / b : _ y > < / b : P o i n t > < b : P o i n t > < b : _ x > 1 0 1 1 . 1 0 3 8 1 0 5 6 7 6 6 6 < / b : _ x > < b : _ y > 5 6 5 . 2 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4 1 3 0 8 d 0 - e e 0 0 - 4 d d e - a 0 f f - d 5 1 0 9 3 e 0 c 4 a 2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f 9 c 6 a 8 c - 1 5 b a - 4 6 2 d - a 5 5 3 - 6 e 2 3 1 9 4 3 a 1 6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7 6 1 d 3 1 d - c 9 e 5 - 4 f 7 7 - 8 a 2 b - e 1 d b 0 9 7 2 8 5 6 f , d i m _ m a r k e t _ 2 d a 6 1 e 8 e - 2 b 6 d - 4 4 a 3 - 9 e 3 d - b 4 6 8 f e 5 2 d b 4 f , d i m _ p r o d u c t _ 3 e e f 6 2 4 9 - 4 3 6 1 - 4 a f e - 8 f 8 4 - e 9 d 7 b 3 c 5 2 e 1 7 , f a c t _ s a l e s _ m o n t h l y _ e 4 1 3 0 8 d 0 - e e 0 0 - 4 d d e - a 0 f f - d 5 1 0 9 3 e 0 c 4 a 2 , d i m _ d a t e _ f 1 f c 4 6 b c - 7 0 e b - 4 6 4 2 - a 4 8 1 - 0 3 7 0 7 9 c e 0 c 6 e , n s _ t a r g e t s _ 2 0 2 1 _ 6 e a 2 1 7 2 e - b 7 b 5 - 4 8 f 2 - 9 1 9 1 - c 6 3 5 f 2 8 8 2 4 1 8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A87437A5-646D-49A5-BD5A-65C2A6C67542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96356EBB-410D-4C1D-B8BB-A2C714200861}">
  <ds:schemaRefs/>
</ds:datastoreItem>
</file>

<file path=customXml/itemProps11.xml><?xml version="1.0" encoding="utf-8"?>
<ds:datastoreItem xmlns:ds="http://schemas.openxmlformats.org/officeDocument/2006/customXml" ds:itemID="{BDC9E986-9CCE-424F-9C43-C63065C00F85}">
  <ds:schemaRefs/>
</ds:datastoreItem>
</file>

<file path=customXml/itemProps12.xml><?xml version="1.0" encoding="utf-8"?>
<ds:datastoreItem xmlns:ds="http://schemas.openxmlformats.org/officeDocument/2006/customXml" ds:itemID="{4E2B5E29-3897-483F-9AEE-FD0C2E59F19C}">
  <ds:schemaRefs/>
</ds:datastoreItem>
</file>

<file path=customXml/itemProps13.xml><?xml version="1.0" encoding="utf-8"?>
<ds:datastoreItem xmlns:ds="http://schemas.openxmlformats.org/officeDocument/2006/customXml" ds:itemID="{7EE2F6A2-CEEF-4F9D-BB78-E9B82C2A6D4B}">
  <ds:schemaRefs/>
</ds:datastoreItem>
</file>

<file path=customXml/itemProps14.xml><?xml version="1.0" encoding="utf-8"?>
<ds:datastoreItem xmlns:ds="http://schemas.openxmlformats.org/officeDocument/2006/customXml" ds:itemID="{7CF58AF5-AF05-44D0-A6C4-7A6153D87300}">
  <ds:schemaRefs/>
</ds:datastoreItem>
</file>

<file path=customXml/itemProps15.xml><?xml version="1.0" encoding="utf-8"?>
<ds:datastoreItem xmlns:ds="http://schemas.openxmlformats.org/officeDocument/2006/customXml" ds:itemID="{CB52DDB4-A71B-4FA9-AEA6-C9EE04D4BDB9}">
  <ds:schemaRefs/>
</ds:datastoreItem>
</file>

<file path=customXml/itemProps16.xml><?xml version="1.0" encoding="utf-8"?>
<ds:datastoreItem xmlns:ds="http://schemas.openxmlformats.org/officeDocument/2006/customXml" ds:itemID="{3CCA2C2F-3FE7-4B96-A011-27A96B556858}">
  <ds:schemaRefs/>
</ds:datastoreItem>
</file>

<file path=customXml/itemProps17.xml><?xml version="1.0" encoding="utf-8"?>
<ds:datastoreItem xmlns:ds="http://schemas.openxmlformats.org/officeDocument/2006/customXml" ds:itemID="{D14801D2-4418-480E-92A2-5BE92C75561E}">
  <ds:schemaRefs/>
</ds:datastoreItem>
</file>

<file path=customXml/itemProps18.xml><?xml version="1.0" encoding="utf-8"?>
<ds:datastoreItem xmlns:ds="http://schemas.openxmlformats.org/officeDocument/2006/customXml" ds:itemID="{AD95FA41-23F7-48C7-9A1E-29F2C22315ED}">
  <ds:schemaRefs/>
</ds:datastoreItem>
</file>

<file path=customXml/itemProps19.xml><?xml version="1.0" encoding="utf-8"?>
<ds:datastoreItem xmlns:ds="http://schemas.openxmlformats.org/officeDocument/2006/customXml" ds:itemID="{18CD0703-248D-4D97-955A-CFAC7EECE4F9}">
  <ds:schemaRefs/>
</ds:datastoreItem>
</file>

<file path=customXml/itemProps2.xml><?xml version="1.0" encoding="utf-8"?>
<ds:datastoreItem xmlns:ds="http://schemas.openxmlformats.org/officeDocument/2006/customXml" ds:itemID="{20B6710F-1BD9-42B3-8477-01C596274704}">
  <ds:schemaRefs/>
</ds:datastoreItem>
</file>

<file path=customXml/itemProps20.xml><?xml version="1.0" encoding="utf-8"?>
<ds:datastoreItem xmlns:ds="http://schemas.openxmlformats.org/officeDocument/2006/customXml" ds:itemID="{BC4EDEF1-5581-46D2-95DA-DB2E3CC24F9C}">
  <ds:schemaRefs/>
</ds:datastoreItem>
</file>

<file path=customXml/itemProps21.xml><?xml version="1.0" encoding="utf-8"?>
<ds:datastoreItem xmlns:ds="http://schemas.openxmlformats.org/officeDocument/2006/customXml" ds:itemID="{6AE39D10-F240-48D8-A08E-6D74A756334C}">
  <ds:schemaRefs/>
</ds:datastoreItem>
</file>

<file path=customXml/itemProps22.xml><?xml version="1.0" encoding="utf-8"?>
<ds:datastoreItem xmlns:ds="http://schemas.openxmlformats.org/officeDocument/2006/customXml" ds:itemID="{39C1F943-1C2A-4C43-8D55-A2C877650A23}">
  <ds:schemaRefs/>
</ds:datastoreItem>
</file>

<file path=customXml/itemProps23.xml><?xml version="1.0" encoding="utf-8"?>
<ds:datastoreItem xmlns:ds="http://schemas.openxmlformats.org/officeDocument/2006/customXml" ds:itemID="{759D106B-FADE-48AD-9860-2A8E2A42EE64}">
  <ds:schemaRefs/>
</ds:datastoreItem>
</file>

<file path=customXml/itemProps24.xml><?xml version="1.0" encoding="utf-8"?>
<ds:datastoreItem xmlns:ds="http://schemas.openxmlformats.org/officeDocument/2006/customXml" ds:itemID="{FA546DA8-94E5-4D08-8904-E07D71F90468}">
  <ds:schemaRefs/>
</ds:datastoreItem>
</file>

<file path=customXml/itemProps25.xml><?xml version="1.0" encoding="utf-8"?>
<ds:datastoreItem xmlns:ds="http://schemas.openxmlformats.org/officeDocument/2006/customXml" ds:itemID="{3A66F91B-1184-483B-89DF-B2DBAA86585A}">
  <ds:schemaRefs/>
</ds:datastoreItem>
</file>

<file path=customXml/itemProps3.xml><?xml version="1.0" encoding="utf-8"?>
<ds:datastoreItem xmlns:ds="http://schemas.openxmlformats.org/officeDocument/2006/customXml" ds:itemID="{A0A4CE95-598B-45F4-BA36-FA444FE92E77}">
  <ds:schemaRefs/>
</ds:datastoreItem>
</file>

<file path=customXml/itemProps4.xml><?xml version="1.0" encoding="utf-8"?>
<ds:datastoreItem xmlns:ds="http://schemas.openxmlformats.org/officeDocument/2006/customXml" ds:itemID="{5DC1A7E7-3920-49AB-BCEF-C3A2CEF8C92E}">
  <ds:schemaRefs/>
</ds:datastoreItem>
</file>

<file path=customXml/itemProps5.xml><?xml version="1.0" encoding="utf-8"?>
<ds:datastoreItem xmlns:ds="http://schemas.openxmlformats.org/officeDocument/2006/customXml" ds:itemID="{C178CC6E-B95C-4372-8917-3FF0AB79FC89}">
  <ds:schemaRefs/>
</ds:datastoreItem>
</file>

<file path=customXml/itemProps6.xml><?xml version="1.0" encoding="utf-8"?>
<ds:datastoreItem xmlns:ds="http://schemas.openxmlformats.org/officeDocument/2006/customXml" ds:itemID="{E7A51499-4630-4317-8E8C-E93FAD238EDB}">
  <ds:schemaRefs/>
</ds:datastoreItem>
</file>

<file path=customXml/itemProps7.xml><?xml version="1.0" encoding="utf-8"?>
<ds:datastoreItem xmlns:ds="http://schemas.openxmlformats.org/officeDocument/2006/customXml" ds:itemID="{9611DB7C-EF59-4EE3-959C-A1CCBC949C3C}">
  <ds:schemaRefs/>
</ds:datastoreItem>
</file>

<file path=customXml/itemProps8.xml><?xml version="1.0" encoding="utf-8"?>
<ds:datastoreItem xmlns:ds="http://schemas.openxmlformats.org/officeDocument/2006/customXml" ds:itemID="{865A1F0B-DB8D-4FC5-8333-D53BD20194AF}">
  <ds:schemaRefs/>
</ds:datastoreItem>
</file>

<file path=customXml/itemProps9.xml><?xml version="1.0" encoding="utf-8"?>
<ds:datastoreItem xmlns:ds="http://schemas.openxmlformats.org/officeDocument/2006/customXml" ds:itemID="{6DDAC036-1C00-481F-9488-4615A981C56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Intuition</vt:lpstr>
      <vt:lpstr>Customer_Sales_analytics</vt:lpstr>
      <vt:lpstr>Market per report vs Target</vt:lpstr>
      <vt:lpstr>sales over time</vt:lpstr>
      <vt:lpstr>Sheet3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JYOTHI SWAROOP</dc:creator>
  <cp:lastModifiedBy>GANAPAVARAPU JYOTHI SWAROOP</cp:lastModifiedBy>
  <cp:lastPrinted>2024-02-10T17:14:27Z</cp:lastPrinted>
  <dcterms:created xsi:type="dcterms:W3CDTF">2015-06-05T18:17:20Z</dcterms:created>
  <dcterms:modified xsi:type="dcterms:W3CDTF">2024-02-19T15:27:24Z</dcterms:modified>
</cp:coreProperties>
</file>